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an\Loan\2025\Tháng 3.2025\"/>
    </mc:Choice>
  </mc:AlternateContent>
  <bookViews>
    <workbookView xWindow="-105" yWindow="-105" windowWidth="23250" windowHeight="12570" tabRatio="790" activeTab="1"/>
  </bookViews>
  <sheets>
    <sheet name="TH" sheetId="18" r:id="rId1"/>
    <sheet name="30kvar" sheetId="22" r:id="rId2"/>
    <sheet name="40kvar" sheetId="21" r:id="rId3"/>
    <sheet name="60kvar" sheetId="6" r:id="rId4"/>
    <sheet name="80kvar" sheetId="8" r:id="rId5"/>
    <sheet name="100kvar" sheetId="9" r:id="rId6"/>
    <sheet name="120kvar" sheetId="10" r:id="rId7"/>
    <sheet name="150kvar" sheetId="11" r:id="rId8"/>
    <sheet name="175kvar" sheetId="12" r:id="rId9"/>
    <sheet name="200kvar" sheetId="14" r:id="rId10"/>
    <sheet name="250kvar" sheetId="13" r:id="rId11"/>
    <sheet name="300kvar" sheetId="15" r:id="rId12"/>
    <sheet name="400kvar" sheetId="16" r:id="rId13"/>
    <sheet name="500kvar" sheetId="17" r:id="rId14"/>
    <sheet name="1000kvar" sheetId="19" r:id="rId15"/>
    <sheet name="1500kvar" sheetId="20" r:id="rId16"/>
    <sheet name="1800kvar" sheetId="23" r:id="rId17"/>
  </sheets>
  <definedNames>
    <definedName name="_xlnm.Print_Area" localSheetId="14">'1000kvar'!$A$1:$H$35</definedName>
    <definedName name="_xlnm.Print_Area" localSheetId="5">'100kvar'!$A$1:$H$36</definedName>
    <definedName name="_xlnm.Print_Area" localSheetId="6">'120kvar'!$A$1:$H$35</definedName>
    <definedName name="_xlnm.Print_Area" localSheetId="15">'1500kvar'!$A$1:$H$34</definedName>
    <definedName name="_xlnm.Print_Area" localSheetId="7">'150kvar'!$A$1:$G$35</definedName>
    <definedName name="_xlnm.Print_Area" localSheetId="8">'175kvar'!$A$1:$G$35</definedName>
    <definedName name="_xlnm.Print_Area" localSheetId="16">'1800kvar'!$A$1:$H$35</definedName>
    <definedName name="_xlnm.Print_Area" localSheetId="9">'200kvar'!$A$1:$G$35</definedName>
    <definedName name="_xlnm.Print_Area" localSheetId="10">'250kvar'!$A$1:$H$35</definedName>
    <definedName name="_xlnm.Print_Area" localSheetId="11">'300kvar'!$A$1:$H$35</definedName>
    <definedName name="_xlnm.Print_Area" localSheetId="1">'30kvar'!$A$1:$G$35</definedName>
    <definedName name="_xlnm.Print_Area" localSheetId="12">'400kvar'!$A$1:$H$34</definedName>
    <definedName name="_xlnm.Print_Area" localSheetId="2">'40kvar'!$A$1:$G$34</definedName>
    <definedName name="_xlnm.Print_Area" localSheetId="13">'500kvar'!$A$1:$G$34</definedName>
    <definedName name="_xlnm.Print_Area" localSheetId="3">'60kvar'!$A$1:$H$35</definedName>
    <definedName name="_xlnm.Print_Area" localSheetId="4">'80kvar'!$A$1:$G$35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3" l="1"/>
  <c r="I18" i="23"/>
  <c r="J17" i="17"/>
  <c r="J16" i="16"/>
  <c r="J15" i="16"/>
  <c r="I14" i="15"/>
  <c r="I13" i="15"/>
  <c r="J16" i="15"/>
  <c r="I14" i="11"/>
  <c r="I13" i="11"/>
  <c r="I12" i="8"/>
  <c r="J15" i="6"/>
  <c r="I15" i="6"/>
  <c r="J13" i="6"/>
  <c r="I13" i="6"/>
  <c r="I12" i="6"/>
  <c r="I11" i="21"/>
  <c r="F23" i="22"/>
  <c r="I12" i="22"/>
  <c r="F16" i="15" l="1"/>
  <c r="A9" i="22" l="1"/>
  <c r="I30" i="12"/>
  <c r="A9" i="8"/>
  <c r="A9" i="6"/>
  <c r="A8" i="21"/>
  <c r="F13" i="12" l="1"/>
  <c r="F13" i="14"/>
  <c r="F13" i="11"/>
  <c r="F13" i="10"/>
  <c r="F13" i="9"/>
  <c r="F13" i="6"/>
  <c r="F12" i="10" l="1"/>
  <c r="F13" i="16" l="1"/>
  <c r="F14" i="16"/>
  <c r="F15" i="16"/>
  <c r="F12" i="11" l="1"/>
  <c r="A8" i="20" l="1"/>
  <c r="A8" i="23" s="1"/>
  <c r="A9" i="19"/>
  <c r="A8" i="17"/>
  <c r="A8" i="16"/>
  <c r="A9" i="15"/>
  <c r="A9" i="13"/>
  <c r="A9" i="14"/>
  <c r="A9" i="12"/>
  <c r="A9" i="11"/>
  <c r="A9" i="10"/>
  <c r="A9" i="9"/>
  <c r="F22" i="23" l="1"/>
  <c r="F21" i="23"/>
  <c r="F20" i="23"/>
  <c r="F19" i="23"/>
  <c r="F18" i="23"/>
  <c r="F17" i="23"/>
  <c r="F16" i="23"/>
  <c r="F15" i="23"/>
  <c r="F14" i="23"/>
  <c r="F13" i="23"/>
  <c r="F12" i="23"/>
  <c r="F11" i="23"/>
  <c r="F23" i="23" l="1"/>
  <c r="F24" i="23" s="1"/>
  <c r="F25" i="23" s="1"/>
  <c r="F22" i="22"/>
  <c r="F21" i="22"/>
  <c r="F20" i="22"/>
  <c r="F19" i="22"/>
  <c r="F18" i="22"/>
  <c r="F17" i="22"/>
  <c r="F16" i="22"/>
  <c r="F15" i="22"/>
  <c r="F14" i="22"/>
  <c r="F13" i="22"/>
  <c r="F12" i="22"/>
  <c r="F14" i="21"/>
  <c r="F12" i="21"/>
  <c r="F21" i="21"/>
  <c r="F20" i="21"/>
  <c r="F19" i="21"/>
  <c r="F18" i="21"/>
  <c r="F17" i="21"/>
  <c r="F16" i="21"/>
  <c r="F15" i="21"/>
  <c r="F13" i="21"/>
  <c r="F11" i="21"/>
  <c r="F22" i="21" l="1"/>
  <c r="A34" i="21" s="1"/>
  <c r="A35" i="23"/>
  <c r="F21" i="20"/>
  <c r="F20" i="20"/>
  <c r="F19" i="20"/>
  <c r="F18" i="20"/>
  <c r="F17" i="20"/>
  <c r="F16" i="20"/>
  <c r="F15" i="20"/>
  <c r="F14" i="20"/>
  <c r="F13" i="20"/>
  <c r="F12" i="20"/>
  <c r="F11" i="20"/>
  <c r="F22" i="19"/>
  <c r="F21" i="19"/>
  <c r="F20" i="19"/>
  <c r="F19" i="19"/>
  <c r="F18" i="19"/>
  <c r="F17" i="19"/>
  <c r="F16" i="19"/>
  <c r="F15" i="19"/>
  <c r="F14" i="19"/>
  <c r="F13" i="19"/>
  <c r="F12" i="19"/>
  <c r="F21" i="17"/>
  <c r="F20" i="17"/>
  <c r="F19" i="17"/>
  <c r="F18" i="17"/>
  <c r="F17" i="17"/>
  <c r="F16" i="17"/>
  <c r="F15" i="17"/>
  <c r="F14" i="17"/>
  <c r="F13" i="17"/>
  <c r="F12" i="17"/>
  <c r="F11" i="17"/>
  <c r="F12" i="16"/>
  <c r="F21" i="16"/>
  <c r="F20" i="16"/>
  <c r="F19" i="16"/>
  <c r="F18" i="16"/>
  <c r="F17" i="16"/>
  <c r="F16" i="16"/>
  <c r="F11" i="16"/>
  <c r="F13" i="15"/>
  <c r="F22" i="15"/>
  <c r="F21" i="15"/>
  <c r="F20" i="15"/>
  <c r="F19" i="15"/>
  <c r="F18" i="15"/>
  <c r="F17" i="15"/>
  <c r="F14" i="15"/>
  <c r="F12" i="15"/>
  <c r="F15" i="13"/>
  <c r="F22" i="14"/>
  <c r="F21" i="14"/>
  <c r="F20" i="14"/>
  <c r="F19" i="14"/>
  <c r="F18" i="14"/>
  <c r="F17" i="14"/>
  <c r="F16" i="14"/>
  <c r="F15" i="14"/>
  <c r="F14" i="14"/>
  <c r="F12" i="14"/>
  <c r="F22" i="13"/>
  <c r="F21" i="13"/>
  <c r="F20" i="13"/>
  <c r="F19" i="13"/>
  <c r="F18" i="13"/>
  <c r="F17" i="13"/>
  <c r="F16" i="13"/>
  <c r="F14" i="13"/>
  <c r="F13" i="13"/>
  <c r="F12" i="13"/>
  <c r="F15" i="12"/>
  <c r="F22" i="12"/>
  <c r="F21" i="12"/>
  <c r="F20" i="12"/>
  <c r="F19" i="12"/>
  <c r="F18" i="12"/>
  <c r="F17" i="12"/>
  <c r="F16" i="12"/>
  <c r="F14" i="12"/>
  <c r="F12" i="12"/>
  <c r="F22" i="11"/>
  <c r="F21" i="11"/>
  <c r="F20" i="11"/>
  <c r="F19" i="11"/>
  <c r="F18" i="11"/>
  <c r="F17" i="11"/>
  <c r="F16" i="11"/>
  <c r="F15" i="11"/>
  <c r="F14" i="11"/>
  <c r="F22" i="10"/>
  <c r="F21" i="10"/>
  <c r="F20" i="10"/>
  <c r="F19" i="10"/>
  <c r="F18" i="10"/>
  <c r="F17" i="10"/>
  <c r="F16" i="10"/>
  <c r="F15" i="10"/>
  <c r="F14" i="10"/>
  <c r="F15" i="9"/>
  <c r="F22" i="9"/>
  <c r="F21" i="9"/>
  <c r="F20" i="9"/>
  <c r="F19" i="9"/>
  <c r="F18" i="9"/>
  <c r="F17" i="9"/>
  <c r="F16" i="9"/>
  <c r="F14" i="9"/>
  <c r="F12" i="9"/>
  <c r="F22" i="8"/>
  <c r="F21" i="8"/>
  <c r="F20" i="8"/>
  <c r="F19" i="8"/>
  <c r="F18" i="8"/>
  <c r="F17" i="8"/>
  <c r="F16" i="8"/>
  <c r="F15" i="8"/>
  <c r="F14" i="8"/>
  <c r="F13" i="8"/>
  <c r="F12" i="8"/>
  <c r="F15" i="6"/>
  <c r="F22" i="6"/>
  <c r="F21" i="6"/>
  <c r="F20" i="6"/>
  <c r="F19" i="6"/>
  <c r="F18" i="6"/>
  <c r="F17" i="6"/>
  <c r="F16" i="6"/>
  <c r="F14" i="6"/>
  <c r="F12" i="6"/>
  <c r="F22" i="17" l="1"/>
  <c r="F23" i="17" s="1"/>
  <c r="F24" i="17" s="1"/>
  <c r="F23" i="13"/>
  <c r="F24" i="13" s="1"/>
  <c r="F25" i="13" s="1"/>
  <c r="F23" i="6"/>
  <c r="F23" i="11"/>
  <c r="A34" i="11" s="1"/>
  <c r="F23" i="19"/>
  <c r="A35" i="19" s="1"/>
  <c r="F23" i="8"/>
  <c r="E13" i="18" s="1"/>
  <c r="F23" i="10"/>
  <c r="A35" i="10" s="1"/>
  <c r="F23" i="14"/>
  <c r="A35" i="14" s="1"/>
  <c r="F22" i="20"/>
  <c r="A34" i="20" s="1"/>
  <c r="F23" i="12"/>
  <c r="F22" i="16"/>
  <c r="F23" i="16" s="1"/>
  <c r="F24" i="16" s="1"/>
  <c r="F23" i="9"/>
  <c r="A35" i="22"/>
  <c r="F24" i="22"/>
  <c r="F25" i="22" s="1"/>
  <c r="F23" i="21"/>
  <c r="F24" i="21" s="1"/>
  <c r="F13" i="18" l="1"/>
  <c r="G13" i="18" s="1"/>
  <c r="E21" i="18"/>
  <c r="A34" i="16"/>
  <c r="F24" i="14"/>
  <c r="F25" i="14" s="1"/>
  <c r="E18" i="18"/>
  <c r="E17" i="18"/>
  <c r="F24" i="11"/>
  <c r="F25" i="11" s="1"/>
  <c r="E15" i="18"/>
  <c r="E14" i="18"/>
  <c r="E12" i="18"/>
  <c r="E24" i="18"/>
  <c r="F23" i="20"/>
  <c r="F24" i="20" s="1"/>
  <c r="E23" i="18"/>
  <c r="A34" i="17"/>
  <c r="E22" i="18"/>
  <c r="E19" i="18"/>
  <c r="A35" i="13"/>
  <c r="A35" i="12"/>
  <c r="F24" i="10"/>
  <c r="F25" i="10" s="1"/>
  <c r="F24" i="9"/>
  <c r="F25" i="9" s="1"/>
  <c r="A35" i="9"/>
  <c r="F24" i="6"/>
  <c r="F25" i="6" s="1"/>
  <c r="A35" i="6"/>
  <c r="F24" i="12"/>
  <c r="F25" i="12" s="1"/>
  <c r="E16" i="18"/>
  <c r="A35" i="8"/>
  <c r="F24" i="8"/>
  <c r="F25" i="8" s="1"/>
  <c r="F24" i="19"/>
  <c r="F25" i="19" s="1"/>
  <c r="F14" i="18" l="1"/>
  <c r="G14" i="18" s="1"/>
  <c r="F15" i="18"/>
  <c r="G15" i="18" s="1"/>
  <c r="F16" i="18"/>
  <c r="G16" i="18" s="1"/>
  <c r="F17" i="18"/>
  <c r="G17" i="18" s="1"/>
  <c r="F23" i="18"/>
  <c r="G23" i="18" s="1"/>
  <c r="F24" i="18"/>
  <c r="G24" i="18" s="1"/>
  <c r="F12" i="18"/>
  <c r="G12" i="18" s="1"/>
  <c r="F21" i="18"/>
  <c r="G21" i="18" s="1"/>
  <c r="F22" i="18"/>
  <c r="G22" i="18" s="1"/>
  <c r="F19" i="18"/>
  <c r="G19" i="18" s="1"/>
  <c r="F18" i="18"/>
  <c r="G18" i="18" s="1"/>
  <c r="F15" i="15" l="1"/>
  <c r="F23" i="15" s="1"/>
  <c r="A35" i="15" s="1"/>
  <c r="E20" i="18" l="1"/>
  <c r="F20" i="18" s="1"/>
  <c r="G20" i="18" s="1"/>
  <c r="F24" i="15"/>
  <c r="F25" i="15" s="1"/>
</calcChain>
</file>

<file path=xl/sharedStrings.xml><?xml version="1.0" encoding="utf-8"?>
<sst xmlns="http://schemas.openxmlformats.org/spreadsheetml/2006/main" count="840" uniqueCount="128">
  <si>
    <t>STT</t>
  </si>
  <si>
    <t>TÊN VẬT TƯ THIẾT BỊ</t>
  </si>
  <si>
    <t>SL</t>
  </si>
  <si>
    <t>Đơn giá</t>
  </si>
  <si>
    <t>TT</t>
  </si>
  <si>
    <t>Ghi chú</t>
  </si>
  <si>
    <t>Ghi chú:</t>
  </si>
  <si>
    <t>Cộng:</t>
  </si>
  <si>
    <t>Thuế VAT 10%</t>
  </si>
  <si>
    <t>Giá trị sau thuế:</t>
  </si>
  <si>
    <t>- Thanh toán tạm ứng 50%, 50% còn lại sau khi lắp đặt vận hành hoàn chỉnh.</t>
  </si>
  <si>
    <t>- Bảo hành 12 tháng.</t>
  </si>
  <si>
    <t>Đơn vị tính</t>
  </si>
  <si>
    <t>KVAR</t>
  </si>
  <si>
    <t>Công</t>
  </si>
  <si>
    <t>Cái</t>
  </si>
  <si>
    <t>Chung Nam</t>
  </si>
  <si>
    <t>Dây cáp điện từ MCCB-&gt; Contactor, từ Contactor -&gt;Tụ</t>
  </si>
  <si>
    <t>Tủ</t>
  </si>
  <si>
    <t>Phụ kiện tủ: Cáp nhị thứ, đèn báo, Đồng hồ Vol, Amper, TI, đầu cosse…</t>
  </si>
  <si>
    <t>Contactor 50A 220V</t>
  </si>
  <si>
    <t>Nhân công lắp đặt tại xưởng</t>
  </si>
  <si>
    <t>Nhân công lắp đặt tại công trường</t>
  </si>
  <si>
    <t>Chuyến</t>
  </si>
  <si>
    <t>- Thời gian thực hiện từ ngày xác nhận đặt hàng 3 ngày.</t>
  </si>
  <si>
    <t>Bộ điều khiển đóng mở tự động cấp 4 theo hệ số công suất phụ tải dùng vi xử lý, cài đặt được hệ số công suất cần đạt: SK</t>
  </si>
  <si>
    <t>Vận chuyển phạm vi 10km</t>
  </si>
  <si>
    <t>Contactor 40A 220V</t>
  </si>
  <si>
    <t>BẢNG BÁO GIÁ TỦ TỤ BÙ TỰ ĐỘNG 80KVAR</t>
  </si>
  <si>
    <t>BẢNG BÁO GIÁ TỦ TỤ BÙ TỰ ĐỘNG 120KVAR</t>
  </si>
  <si>
    <t>Kính gửi: QUÝ KHÁCH HÀNG</t>
  </si>
  <si>
    <t>BẢNG BÁO GIÁ TỦ TỤ BÙ TỰ ĐỘNG 60KVAR</t>
  </si>
  <si>
    <t xml:space="preserve">Vỏ tủ 600x450x600(dài x rộng x cao) sơn tỉnh điện kem nhăn 1,0ly </t>
  </si>
  <si>
    <t>Dây cáp điện từ tủ -&gt; MCCB trạm</t>
  </si>
  <si>
    <t>Tính thực tế</t>
  </si>
  <si>
    <t>1 công</t>
  </si>
  <si>
    <t>2 công</t>
  </si>
  <si>
    <t>1 chuyến</t>
  </si>
  <si>
    <t>XÁC NHẬN ĐẶT HÀNG</t>
  </si>
  <si>
    <t>GIÁM ĐỐC</t>
  </si>
  <si>
    <t>BẢNG BÁO GIÁ TỦ TỤ BÙ TỰ ĐỘNG 100KVAR</t>
  </si>
  <si>
    <t>MCCB 250A</t>
  </si>
  <si>
    <t>BẢNG BÁO GIÁ TỦ TỤ BÙ TỰ ĐỘNG 150KVAR</t>
  </si>
  <si>
    <t>MCCB 300A</t>
  </si>
  <si>
    <t>Contactor 65A 220V</t>
  </si>
  <si>
    <t>BẢNG BÁO GIÁ TỦ TỤ BÙ TỰ ĐỘNG 175KVAR</t>
  </si>
  <si>
    <t>BẢNG BÁO GIÁ TỦ TỤ BÙ TỰ ĐỘNG 200KVAR</t>
  </si>
  <si>
    <t>BẢNG BÁO GIÁ TỦ TỤ BÙ TỰ ĐỘNG 250KVAR</t>
  </si>
  <si>
    <t>MCCB 400A</t>
  </si>
  <si>
    <t>BẢNG BÁO GIÁ TỦ TỤ BÙ TỰ ĐỘNG 300KVAR</t>
  </si>
  <si>
    <t>BẢNG BÁO GIÁ TỦ TỤ BÙ TỰ ĐỘNG 400KVAR</t>
  </si>
  <si>
    <t>Bộ điều khiển đóng mở tự động cấp 12 theo hệ số công suất phụ tải dùng vi xử lý, cài đặt được hệ số công suất cần đạt: SK</t>
  </si>
  <si>
    <t>BẢNG BÁO GIÁ TỦ TỤ BÙ TỰ ĐỘNG 500KVAR</t>
  </si>
  <si>
    <t xml:space="preserve">Vỏ tủ 1000x800x1600(dài x rộng x cao) sơn tỉnh điện kem nhăn 1,5ly </t>
  </si>
  <si>
    <t>- Thời gian thực hiện từ ngày xác nhận đặt hàng 7 ngày.</t>
  </si>
  <si>
    <r>
      <t>Tụ bù công suất phản kháng hạ thế 440V loại</t>
    </r>
    <r>
      <rPr>
        <b/>
        <sz val="12"/>
        <color indexed="10"/>
        <rFont val="Times New Roman"/>
        <family val="1"/>
      </rPr>
      <t xml:space="preserve"> khô</t>
    </r>
  </si>
  <si>
    <t>Thuế VAT</t>
  </si>
  <si>
    <t>Thành tiền</t>
  </si>
  <si>
    <r>
      <t>Tủ tụ bù tự động bù công suất phản kháng hạ thế, điện áp tụ 440V loại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</rPr>
      <t>khô,</t>
    </r>
    <r>
      <rPr>
        <b/>
        <sz val="12"/>
        <color indexed="10"/>
        <rFont val="Times New Roman"/>
        <family val="1"/>
      </rPr>
      <t xml:space="preserve"> công suất - 60kvar</t>
    </r>
  </si>
  <si>
    <r>
      <t>Tủ tụ bù tự động bù công suất phản kháng hạ thế,  điện áp tụ 440V loại khô,</t>
    </r>
    <r>
      <rPr>
        <b/>
        <sz val="12"/>
        <color indexed="10"/>
        <rFont val="Times New Roman"/>
        <family val="1"/>
      </rPr>
      <t xml:space="preserve"> công suất - 80kvar</t>
    </r>
  </si>
  <si>
    <r>
      <t>Tủ tụ bù tự động bù công suất phản kháng hạ thế,  điện áp tụ 440V loại khô,</t>
    </r>
    <r>
      <rPr>
        <b/>
        <sz val="12"/>
        <color indexed="10"/>
        <rFont val="Times New Roman"/>
        <family val="1"/>
      </rPr>
      <t xml:space="preserve"> công suất - 100kvar</t>
    </r>
  </si>
  <si>
    <r>
      <t>Tủ tụ bù tự động bù công suất phản kháng hạ thế,  điện áp tụ 440V loại khô,</t>
    </r>
    <r>
      <rPr>
        <b/>
        <sz val="12"/>
        <color indexed="10"/>
        <rFont val="Times New Roman"/>
        <family val="1"/>
      </rPr>
      <t xml:space="preserve"> công suất - 120kvar</t>
    </r>
  </si>
  <si>
    <r>
      <t>Tủ tụ bù tự động bù công suất phản kháng hạ thế,  điện áp tụ 440V loại khô,</t>
    </r>
    <r>
      <rPr>
        <b/>
        <sz val="12"/>
        <color indexed="10"/>
        <rFont val="Times New Roman"/>
        <family val="1"/>
      </rPr>
      <t xml:space="preserve"> công suất - 150kvar</t>
    </r>
  </si>
  <si>
    <t>tủ</t>
  </si>
  <si>
    <r>
      <t>Tủ tụ bù tự động bù công suất phản kháng hạ thế,  điện áp tụ 440V loại khô,</t>
    </r>
    <r>
      <rPr>
        <b/>
        <sz val="12"/>
        <color indexed="10"/>
        <rFont val="Times New Roman"/>
        <family val="1"/>
      </rPr>
      <t xml:space="preserve"> công suất - 175kvar</t>
    </r>
  </si>
  <si>
    <r>
      <t>Tủ tụ bù tự động bù công suất phản kháng hạ thế,  điện áp tụ 440V loại khô,</t>
    </r>
    <r>
      <rPr>
        <b/>
        <sz val="12"/>
        <color indexed="10"/>
        <rFont val="Times New Roman"/>
        <family val="1"/>
      </rPr>
      <t xml:space="preserve"> công suất - 200kvar</t>
    </r>
  </si>
  <si>
    <r>
      <t>Tủ tụ bù tự động bù công suất phản kháng hạ thế,  điện áp tụ 440V loại khô,</t>
    </r>
    <r>
      <rPr>
        <b/>
        <sz val="12"/>
        <color indexed="10"/>
        <rFont val="Times New Roman"/>
        <family val="1"/>
      </rPr>
      <t xml:space="preserve"> công suất - 250kvar</t>
    </r>
  </si>
  <si>
    <r>
      <t>Tủ tụ bù tự động bù công suất phản kháng hạ thế,  điện áp tụ 440V loại khô,</t>
    </r>
    <r>
      <rPr>
        <b/>
        <sz val="12"/>
        <color indexed="10"/>
        <rFont val="Times New Roman"/>
        <family val="1"/>
      </rPr>
      <t xml:space="preserve"> công suất - 300kvar</t>
    </r>
  </si>
  <si>
    <r>
      <t>Tủ tụ bù tự động bù công suất phản kháng hạ thế,  điện áp tụ 440V loại khô,</t>
    </r>
    <r>
      <rPr>
        <b/>
        <sz val="12"/>
        <color indexed="10"/>
        <rFont val="Times New Roman"/>
        <family val="1"/>
      </rPr>
      <t xml:space="preserve"> công suất - 400kvar</t>
    </r>
  </si>
  <si>
    <r>
      <t>Tủ tụ bù tự động bù công suất phản kháng hạ thế,  điện áp tụ 440V loại khô,</t>
    </r>
    <r>
      <rPr>
        <b/>
        <sz val="12"/>
        <color indexed="10"/>
        <rFont val="Times New Roman"/>
        <family val="1"/>
      </rPr>
      <t xml:space="preserve"> công suất - 500kvar</t>
    </r>
  </si>
  <si>
    <t>DVT</t>
  </si>
  <si>
    <t>SK, TP</t>
  </si>
  <si>
    <t>Bộ điều khiển đóng mở tự động cấp 4 theo hệ số công suất phụ tải dùng vi xử lý, cài đặt được hệ số công suất cần đạt.</t>
  </si>
  <si>
    <t>Bộ điều khiển đóng mở tự động cấp 8 theo hệ số công suất phụ tải dùng vi xử lý, cài đặt được hệ số công suất cần đạt.</t>
  </si>
  <si>
    <t>Bộ điều khiển đóng mở tự động 6 cấp theo hệ số công suất phụ tải dùng vi xử lý, cài đặt được hệ số công suất cần đạt.</t>
  </si>
  <si>
    <t>Bộ điều khiển đóng mở tự động cấp 12 theo hệ số công suất phụ tải dùng vi xử lý, cài đặt được hệ số công suất cần đạt.</t>
  </si>
  <si>
    <t>BẢNG BÁO GIÁ TỦ TỤ BÙ TỰ ĐỘNG 1000KVAR</t>
  </si>
  <si>
    <t xml:space="preserve">Vỏ tủ 1500x800x1600(dài x rộng x cao) sơn tỉnh điện kem nhăn 1,5ly </t>
  </si>
  <si>
    <t>- Thời gian thực hiện từ ngày xác nhận đặt hàng 10 ngày.</t>
  </si>
  <si>
    <t>BẢNG BÁO GIÁ TỦ TỤ BÙ TỰ ĐỘNG 1500KVAR</t>
  </si>
  <si>
    <r>
      <t>Tủ tụ bù tự động bù công suất phản kháng hạ thế,  điện áp tụ 440V loại khô,</t>
    </r>
    <r>
      <rPr>
        <b/>
        <sz val="12"/>
        <color indexed="10"/>
        <rFont val="Times New Roman"/>
        <family val="1"/>
      </rPr>
      <t xml:space="preserve"> công suất - 1000kvar</t>
    </r>
  </si>
  <si>
    <r>
      <t>Tủ tụ bù tự động bù công suất phản kháng hạ thế,  điện áp tụ 440V loại khô,</t>
    </r>
    <r>
      <rPr>
        <b/>
        <sz val="12"/>
        <color indexed="10"/>
        <rFont val="Times New Roman"/>
        <family val="1"/>
      </rPr>
      <t xml:space="preserve"> công suất - 1500kvar</t>
    </r>
  </si>
  <si>
    <t>BẢNG BÁO GIÁ TỦ TỤ BÙ TỰ ĐỘNG 60- 1500KVAR</t>
  </si>
  <si>
    <t>BẢNG BÁO GIÁ TỦ TỤ BÙ TỰ ĐỘNG 40KVAR</t>
  </si>
  <si>
    <t>- Thời gian thực hiện từ ngày xác nhận đặt hàng 3 - 15 ngày.</t>
  </si>
  <si>
    <t>BẢNG BÁO GIÁ TỦ TỤ BÙ TỰ ĐỘNG 1800KVAR</t>
  </si>
  <si>
    <t>Contactor 85A 220V</t>
  </si>
  <si>
    <t xml:space="preserve">Vỏ tủ 1500x800x2200(dài x rộng x cao) sơn tỉnh điện kem nhăn 1,5ly </t>
  </si>
  <si>
    <t>Thanh cái ngõ vào 3000A.</t>
  </si>
  <si>
    <t>Phụ kiện tủ: Cáp nhị thứ, quạt, đèn báo, Đồng hồ Vol, Amper, TI, đầu cosse…</t>
  </si>
  <si>
    <t>Vận chuyển phạm vi 120km</t>
  </si>
  <si>
    <t>MCCB 100A</t>
  </si>
  <si>
    <t>Contactor 18A 220V</t>
  </si>
  <si>
    <t>- Hình thức giao hàng : Tại kho bên bán</t>
  </si>
  <si>
    <t>Contactor 22A 220V</t>
  </si>
  <si>
    <t>Mét</t>
  </si>
  <si>
    <t>SK,TP</t>
  </si>
  <si>
    <t>MCCB 150A</t>
  </si>
  <si>
    <t>MCCB 200A</t>
  </si>
  <si>
    <t>Lion</t>
  </si>
  <si>
    <t>VN</t>
  </si>
  <si>
    <t>LS,chint</t>
  </si>
  <si>
    <t xml:space="preserve">Vỏ tủ 600x500x400(Cao x ngang x sâu) sơn tỉnh điện kem nhăn 1,0ly </t>
  </si>
  <si>
    <t xml:space="preserve">Vỏ tủ 700x600x400(Cao x ngang x sâu) sơn tỉnh điện kem nhăn 1,0ly </t>
  </si>
  <si>
    <t xml:space="preserve">Vỏ tủ 890x600x420 (Cao x ngang x sâu) sơn tỉnh điện kem nhăn 1,0ly </t>
  </si>
  <si>
    <t xml:space="preserve">Vỏ tủ 1170x800x400 (Cao x ngang x sâu) sơn tỉnh điện kem nhăn 1,0ly </t>
  </si>
  <si>
    <t xml:space="preserve">Vỏ tủ 1600x800x500(Cao x ngang x sâu) sơn tỉnh điện kem nhăn 1,2ly </t>
  </si>
  <si>
    <t xml:space="preserve">Vỏ tủ 1700x800x700(Cao x ngang x sâu) sơn tỉnh điện kem nhăn 1,2ly </t>
  </si>
  <si>
    <t xml:space="preserve">Vỏ tủ 1600x1000x800(Cao x ngang x sâu) sơn tỉnh điện kem nhăn 1,5ly </t>
  </si>
  <si>
    <t>8 công</t>
  </si>
  <si>
    <t>4 công</t>
  </si>
  <si>
    <t>Bộ điều khiển đóng mở tự động cấp 4 theo hệ số công suất phụ tải dùng vi xử lý, cài đặt được hệ số công suất cần đạt</t>
  </si>
  <si>
    <t>BẢNG BÁO GIÁ TỦ TỤ BÙ TỰ ĐỘNG 30KVAR</t>
  </si>
  <si>
    <t>Mitsubishi,LS, Chint</t>
  </si>
  <si>
    <t>Mitsubishi,LS,Chint</t>
  </si>
  <si>
    <t>Mitsubishi, LS, Chint</t>
  </si>
  <si>
    <t>Kính gửi: QUÝ KHÁCH HÀNG</t>
  </si>
  <si>
    <t>Mikro, TP</t>
  </si>
  <si>
    <t>Vận chuyển phạm vi 10km (Xe cẩu)</t>
  </si>
  <si>
    <t>CNC</t>
  </si>
  <si>
    <t>Mitsubishi,CNC, chint</t>
  </si>
  <si>
    <t>Mitsubishi,CNC, Chint</t>
  </si>
  <si>
    <t>Số: 0603-CN ngày 06/03/2025</t>
  </si>
  <si>
    <t>CNC,Chint</t>
  </si>
  <si>
    <t>Contactor 75A 220V</t>
  </si>
  <si>
    <t>3công</t>
  </si>
  <si>
    <t xml:space="preserve">- Các thiết bị chính: Tụ khô hiệu CNC; MCCB, Contactor: CNC, Huyndai, LS, Chint, Mitsubishi; Bộ điều khiển đóng mở tự động: SK, TP; vỏ tủ: Chung Nam, dây cáp điện: TTT, Thịnh Phát, lion.
- Dây cáp điện từ tủ -&gt; MCCB trạm: tính thực tế thi công.
- Chưa tính nhân công lắp đặt tại công trường, chưa bao gồm chi phí vận chuyển.
</t>
  </si>
  <si>
    <t>CNC,chint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</si>
</sst>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VNI-Times"/>
    </font>
    <font>
      <b/>
      <sz val="12"/>
      <name val="VNI-Times"/>
    </font>
    <font>
      <i/>
      <sz val="12"/>
      <name val="VNI-Times"/>
    </font>
    <font>
      <b/>
      <sz val="16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0"/>
      <name val="Arial"/>
      <family val="2"/>
    </font>
    <font>
      <b/>
      <i/>
      <u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sz val="14"/>
      <name val="Times New Roman"/>
      <family val="1"/>
    </font>
    <font>
      <b/>
      <i/>
      <u/>
      <sz val="14"/>
      <name val="Times New Roman"/>
      <family val="1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3">
    <xf numFmtId="0" fontId="0" fillId="0" borderId="0" xfId="0"/>
    <xf numFmtId="0" fontId="20" fillId="0" borderId="0" xfId="38" applyFont="1"/>
    <xf numFmtId="0" fontId="21" fillId="0" borderId="0" xfId="38" applyFont="1" applyAlignment="1">
      <alignment horizontal="center"/>
    </xf>
    <xf numFmtId="0" fontId="21" fillId="0" borderId="0" xfId="38" applyFont="1" applyAlignment="1"/>
    <xf numFmtId="0" fontId="20" fillId="0" borderId="0" xfId="38" applyFont="1" applyAlignment="1">
      <alignment horizontal="center"/>
    </xf>
    <xf numFmtId="0" fontId="22" fillId="0" borderId="0" xfId="38" applyFont="1" applyAlignment="1">
      <alignment horizontal="center"/>
    </xf>
    <xf numFmtId="0" fontId="23" fillId="0" borderId="0" xfId="38" applyFont="1" applyAlignment="1">
      <alignment horizontal="centerContinuous"/>
    </xf>
    <xf numFmtId="0" fontId="24" fillId="0" borderId="0" xfId="38" applyFont="1" applyAlignment="1">
      <alignment horizontal="centerContinuous"/>
    </xf>
    <xf numFmtId="0" fontId="25" fillId="0" borderId="0" xfId="38" applyFont="1"/>
    <xf numFmtId="0" fontId="26" fillId="0" borderId="10" xfId="38" applyFont="1" applyBorder="1" applyAlignment="1">
      <alignment horizontal="center"/>
    </xf>
    <xf numFmtId="0" fontId="26" fillId="0" borderId="11" xfId="38" applyFont="1" applyBorder="1" applyAlignment="1">
      <alignment horizontal="center" wrapText="1"/>
    </xf>
    <xf numFmtId="0" fontId="26" fillId="0" borderId="10" xfId="38" applyFont="1" applyBorder="1" applyAlignment="1">
      <alignment horizontal="center" wrapText="1"/>
    </xf>
    <xf numFmtId="0" fontId="25" fillId="0" borderId="10" xfId="38" applyFont="1" applyBorder="1" applyAlignment="1">
      <alignment horizontal="center"/>
    </xf>
    <xf numFmtId="0" fontId="25" fillId="0" borderId="10" xfId="38" applyFont="1" applyBorder="1" applyAlignment="1">
      <alignment wrapText="1"/>
    </xf>
    <xf numFmtId="3" fontId="25" fillId="0" borderId="10" xfId="38" applyNumberFormat="1" applyFont="1" applyBorder="1" applyAlignment="1">
      <alignment horizontal="center"/>
    </xf>
    <xf numFmtId="0" fontId="25" fillId="0" borderId="10" xfId="38" applyFont="1" applyBorder="1" applyAlignment="1">
      <alignment horizontal="center" vertical="center" wrapText="1" shrinkToFit="1"/>
    </xf>
    <xf numFmtId="0" fontId="27" fillId="0" borderId="0" xfId="0" applyFont="1"/>
    <xf numFmtId="0" fontId="22" fillId="0" borderId="0" xfId="38" quotePrefix="1" applyFont="1"/>
    <xf numFmtId="0" fontId="25" fillId="0" borderId="0" xfId="38" quotePrefix="1" applyFont="1"/>
    <xf numFmtId="0" fontId="28" fillId="0" borderId="0" xfId="38" applyFont="1"/>
    <xf numFmtId="3" fontId="26" fillId="0" borderId="10" xfId="38" applyNumberFormat="1" applyFont="1" applyBorder="1" applyAlignment="1">
      <alignment horizontal="center"/>
    </xf>
    <xf numFmtId="3" fontId="25" fillId="0" borderId="0" xfId="38" applyNumberFormat="1" applyFont="1"/>
    <xf numFmtId="0" fontId="25" fillId="0" borderId="0" xfId="0" quotePrefix="1" applyFont="1"/>
    <xf numFmtId="0" fontId="30" fillId="0" borderId="10" xfId="38" applyFont="1" applyBorder="1" applyAlignment="1">
      <alignment horizontal="center" vertical="center" wrapText="1" shrinkToFit="1"/>
    </xf>
    <xf numFmtId="165" fontId="25" fillId="0" borderId="10" xfId="28" applyNumberFormat="1" applyFont="1" applyBorder="1" applyAlignment="1">
      <alignment horizontal="center" vertical="center" wrapText="1" shrinkToFit="1"/>
    </xf>
    <xf numFmtId="0" fontId="25" fillId="0" borderId="10" xfId="38" quotePrefix="1" applyFont="1" applyBorder="1" applyAlignment="1">
      <alignment horizontal="center"/>
    </xf>
    <xf numFmtId="164" fontId="25" fillId="0" borderId="0" xfId="28" quotePrefix="1" applyFont="1" applyFill="1"/>
    <xf numFmtId="0" fontId="31" fillId="0" borderId="0" xfId="0" applyFont="1"/>
    <xf numFmtId="0" fontId="31" fillId="0" borderId="0" xfId="38" applyFont="1"/>
    <xf numFmtId="0" fontId="32" fillId="0" borderId="0" xfId="38" quotePrefix="1" applyFont="1" applyAlignment="1">
      <alignment horizontal="center"/>
    </xf>
    <xf numFmtId="0" fontId="21" fillId="0" borderId="0" xfId="38" applyFont="1" applyAlignment="1">
      <alignment horizontal="center"/>
    </xf>
    <xf numFmtId="0" fontId="21" fillId="0" borderId="0" xfId="38" applyFont="1" applyAlignment="1">
      <alignment horizontal="center"/>
    </xf>
    <xf numFmtId="165" fontId="0" fillId="0" borderId="0" xfId="28" applyNumberFormat="1" applyFont="1"/>
    <xf numFmtId="3" fontId="0" fillId="0" borderId="0" xfId="0" applyNumberFormat="1"/>
    <xf numFmtId="0" fontId="25" fillId="0" borderId="0" xfId="38" quotePrefix="1" applyFont="1" applyFill="1"/>
    <xf numFmtId="0" fontId="21" fillId="0" borderId="0" xfId="38" applyFont="1" applyAlignment="1">
      <alignment horizontal="center"/>
    </xf>
    <xf numFmtId="0" fontId="25" fillId="0" borderId="0" xfId="38" applyFont="1" applyAlignment="1">
      <alignment horizontal="center"/>
    </xf>
    <xf numFmtId="0" fontId="31" fillId="0" borderId="0" xfId="38" applyFont="1" applyAlignment="1">
      <alignment horizontal="center"/>
    </xf>
    <xf numFmtId="0" fontId="0" fillId="0" borderId="0" xfId="0" applyAlignment="1">
      <alignment horizontal="center"/>
    </xf>
    <xf numFmtId="165" fontId="31" fillId="0" borderId="0" xfId="28" applyNumberFormat="1" applyFont="1"/>
    <xf numFmtId="165" fontId="1" fillId="0" borderId="0" xfId="28" applyNumberFormat="1" applyFont="1"/>
    <xf numFmtId="165" fontId="33" fillId="0" borderId="0" xfId="28" applyNumberFormat="1" applyFont="1"/>
    <xf numFmtId="0" fontId="1" fillId="0" borderId="0" xfId="0" applyFont="1"/>
    <xf numFmtId="3" fontId="25" fillId="0" borderId="10" xfId="38" applyNumberFormat="1" applyFont="1" applyFill="1" applyBorder="1" applyAlignment="1">
      <alignment horizontal="center"/>
    </xf>
    <xf numFmtId="165" fontId="0" fillId="0" borderId="0" xfId="0" applyNumberFormat="1"/>
    <xf numFmtId="0" fontId="25" fillId="0" borderId="10" xfId="38" applyFont="1" applyBorder="1" applyAlignment="1">
      <alignment horizontal="center" vertical="center"/>
    </xf>
    <xf numFmtId="0" fontId="25" fillId="0" borderId="10" xfId="38" applyFont="1" applyBorder="1" applyAlignment="1">
      <alignment vertical="center" wrapText="1"/>
    </xf>
    <xf numFmtId="3" fontId="25" fillId="0" borderId="10" xfId="38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28" applyNumberFormat="1" applyFont="1" applyAlignment="1">
      <alignment vertical="center"/>
    </xf>
    <xf numFmtId="0" fontId="26" fillId="0" borderId="10" xfId="38" applyFont="1" applyBorder="1" applyAlignment="1">
      <alignment horizontal="center" vertical="center"/>
    </xf>
    <xf numFmtId="0" fontId="26" fillId="0" borderId="11" xfId="38" applyFont="1" applyBorder="1" applyAlignment="1">
      <alignment horizontal="center" vertical="center" wrapText="1"/>
    </xf>
    <xf numFmtId="0" fontId="26" fillId="0" borderId="10" xfId="38" applyFont="1" applyBorder="1" applyAlignment="1">
      <alignment horizontal="center" vertical="center" wrapText="1"/>
    </xf>
    <xf numFmtId="165" fontId="1" fillId="0" borderId="0" xfId="28" applyNumberFormat="1" applyFont="1" applyAlignment="1">
      <alignment vertical="center"/>
    </xf>
    <xf numFmtId="165" fontId="33" fillId="0" borderId="0" xfId="28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4" fontId="0" fillId="0" borderId="0" xfId="28" applyNumberFormat="1" applyFont="1"/>
    <xf numFmtId="0" fontId="21" fillId="0" borderId="0" xfId="38" applyFont="1" applyAlignment="1">
      <alignment horizontal="center"/>
    </xf>
    <xf numFmtId="0" fontId="26" fillId="0" borderId="11" xfId="38" quotePrefix="1" applyFont="1" applyBorder="1" applyAlignment="1">
      <alignment horizontal="left" wrapText="1"/>
    </xf>
    <xf numFmtId="0" fontId="26" fillId="0" borderId="12" xfId="38" applyFont="1" applyBorder="1" applyAlignment="1">
      <alignment horizontal="left" wrapText="1"/>
    </xf>
    <xf numFmtId="0" fontId="26" fillId="0" borderId="13" xfId="38" applyFont="1" applyBorder="1" applyAlignment="1">
      <alignment horizontal="left" wrapText="1"/>
    </xf>
    <xf numFmtId="0" fontId="24" fillId="0" borderId="0" xfId="38" applyFont="1" applyAlignment="1">
      <alignment horizontal="center"/>
    </xf>
    <xf numFmtId="164" fontId="25" fillId="0" borderId="0" xfId="28" quotePrefix="1" applyFont="1" applyFill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omma" xfId="28" builtinId="3"/>
    <cellStyle name="Check Cell" xfId="27" builtinId="2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Bao gia may bien the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8</xdr:col>
      <xdr:colOff>0</xdr:colOff>
      <xdr:row>6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6153150" cy="1371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6</xdr:col>
      <xdr:colOff>749300</xdr:colOff>
      <xdr:row>6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074025" cy="1590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79375</xdr:colOff>
      <xdr:row>26</xdr:row>
      <xdr:rowOff>31750</xdr:rowOff>
    </xdr:from>
    <xdr:to>
      <xdr:col>6</xdr:col>
      <xdr:colOff>730250</xdr:colOff>
      <xdr:row>33</xdr:row>
      <xdr:rowOff>146050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6746875"/>
          <a:ext cx="2333625" cy="160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6</xdr:col>
      <xdr:colOff>828675</xdr:colOff>
      <xdr:row>5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229600" cy="1304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57150</xdr:colOff>
      <xdr:row>26</xdr:row>
      <xdr:rowOff>9525</xdr:rowOff>
    </xdr:from>
    <xdr:to>
      <xdr:col>6</xdr:col>
      <xdr:colOff>714375</xdr:colOff>
      <xdr:row>33</xdr:row>
      <xdr:rowOff>139700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6705600"/>
          <a:ext cx="2333625" cy="160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</xdr:rowOff>
    </xdr:from>
    <xdr:to>
      <xdr:col>6</xdr:col>
      <xdr:colOff>885825</xdr:colOff>
      <xdr:row>6</xdr:row>
      <xdr:rowOff>85726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"/>
          <a:ext cx="8286750" cy="1238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104775</xdr:colOff>
      <xdr:row>26</xdr:row>
      <xdr:rowOff>28575</xdr:rowOff>
    </xdr:from>
    <xdr:to>
      <xdr:col>6</xdr:col>
      <xdr:colOff>762000</xdr:colOff>
      <xdr:row>33</xdr:row>
      <xdr:rowOff>158750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6781800"/>
          <a:ext cx="2333625" cy="160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1</xdr:rowOff>
    </xdr:from>
    <xdr:to>
      <xdr:col>8</xdr:col>
      <xdr:colOff>1</xdr:colOff>
      <xdr:row>5</xdr:row>
      <xdr:rowOff>57151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1"/>
          <a:ext cx="9137652" cy="1168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57150</xdr:colOff>
      <xdr:row>25</xdr:row>
      <xdr:rowOff>0</xdr:rowOff>
    </xdr:from>
    <xdr:to>
      <xdr:col>6</xdr:col>
      <xdr:colOff>714375</xdr:colOff>
      <xdr:row>32</xdr:row>
      <xdr:rowOff>130175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6581775"/>
          <a:ext cx="2333625" cy="160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</xdr:rowOff>
    </xdr:from>
    <xdr:to>
      <xdr:col>7</xdr:col>
      <xdr:colOff>28575</xdr:colOff>
      <xdr:row>5</xdr:row>
      <xdr:rowOff>19051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"/>
          <a:ext cx="8601074" cy="1143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123825</xdr:colOff>
      <xdr:row>25</xdr:row>
      <xdr:rowOff>9525</xdr:rowOff>
    </xdr:from>
    <xdr:to>
      <xdr:col>6</xdr:col>
      <xdr:colOff>704850</xdr:colOff>
      <xdr:row>32</xdr:row>
      <xdr:rowOff>114300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6438900"/>
          <a:ext cx="225742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6</xdr:col>
      <xdr:colOff>825499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0"/>
          <a:ext cx="8766175" cy="1301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114300</xdr:colOff>
      <xdr:row>26</xdr:row>
      <xdr:rowOff>0</xdr:rowOff>
    </xdr:from>
    <xdr:to>
      <xdr:col>6</xdr:col>
      <xdr:colOff>660400</xdr:colOff>
      <xdr:row>33</xdr:row>
      <xdr:rowOff>130175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96075"/>
          <a:ext cx="2333625" cy="160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0</xdr:rowOff>
    </xdr:from>
    <xdr:to>
      <xdr:col>6</xdr:col>
      <xdr:colOff>841374</xdr:colOff>
      <xdr:row>5</xdr:row>
      <xdr:rowOff>66674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0"/>
          <a:ext cx="8918575" cy="12572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6</xdr:col>
      <xdr:colOff>498475</xdr:colOff>
      <xdr:row>32</xdr:row>
      <xdr:rowOff>130175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6467475"/>
          <a:ext cx="2333625" cy="160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7</xdr:col>
      <xdr:colOff>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0"/>
          <a:ext cx="8810624" cy="1123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47625</xdr:colOff>
      <xdr:row>26</xdr:row>
      <xdr:rowOff>9525</xdr:rowOff>
    </xdr:from>
    <xdr:to>
      <xdr:col>6</xdr:col>
      <xdr:colOff>546100</xdr:colOff>
      <xdr:row>33</xdr:row>
      <xdr:rowOff>139700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6200775"/>
          <a:ext cx="2333625" cy="160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8</xdr:col>
      <xdr:colOff>47625</xdr:colOff>
      <xdr:row>6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0"/>
          <a:ext cx="8220076" cy="1362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19051</xdr:colOff>
      <xdr:row>26</xdr:row>
      <xdr:rowOff>28575</xdr:rowOff>
    </xdr:from>
    <xdr:to>
      <xdr:col>6</xdr:col>
      <xdr:colOff>590551</xdr:colOff>
      <xdr:row>33</xdr:row>
      <xdr:rowOff>45720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7411" y="6216015"/>
          <a:ext cx="2293620" cy="1464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</xdr:rowOff>
    </xdr:from>
    <xdr:to>
      <xdr:col>6</xdr:col>
      <xdr:colOff>942975</xdr:colOff>
      <xdr:row>4</xdr:row>
      <xdr:rowOff>285751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"/>
          <a:ext cx="8248650" cy="1257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240030</xdr:colOff>
      <xdr:row>25</xdr:row>
      <xdr:rowOff>22860</xdr:rowOff>
    </xdr:from>
    <xdr:to>
      <xdr:col>6</xdr:col>
      <xdr:colOff>601980</xdr:colOff>
      <xdr:row>32</xdr:row>
      <xdr:rowOff>129540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9870" y="6156960"/>
          <a:ext cx="2297430" cy="155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8</xdr:col>
      <xdr:colOff>38100</xdr:colOff>
      <xdr:row>5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8334374" cy="132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133350</xdr:colOff>
      <xdr:row>26</xdr:row>
      <xdr:rowOff>28575</xdr:rowOff>
    </xdr:from>
    <xdr:to>
      <xdr:col>6</xdr:col>
      <xdr:colOff>657225</xdr:colOff>
      <xdr:row>33</xdr:row>
      <xdr:rowOff>76200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6534150"/>
          <a:ext cx="22479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828675</xdr:colOff>
      <xdr:row>6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67700" cy="1438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133350</xdr:colOff>
      <xdr:row>26</xdr:row>
      <xdr:rowOff>38100</xdr:rowOff>
    </xdr:from>
    <xdr:to>
      <xdr:col>6</xdr:col>
      <xdr:colOff>704850</xdr:colOff>
      <xdr:row>33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6505575"/>
          <a:ext cx="22479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6</xdr:col>
      <xdr:colOff>714375</xdr:colOff>
      <xdr:row>6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8286750" cy="1590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180975</xdr:colOff>
      <xdr:row>26</xdr:row>
      <xdr:rowOff>19049</xdr:rowOff>
    </xdr:from>
    <xdr:to>
      <xdr:col>6</xdr:col>
      <xdr:colOff>752475</xdr:colOff>
      <xdr:row>33</xdr:row>
      <xdr:rowOff>133349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381749"/>
          <a:ext cx="224790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19050</xdr:rowOff>
    </xdr:from>
    <xdr:to>
      <xdr:col>6</xdr:col>
      <xdr:colOff>838199</xdr:colOff>
      <xdr:row>5</xdr:row>
      <xdr:rowOff>485775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19050"/>
          <a:ext cx="8220075" cy="1590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152400</xdr:colOff>
      <xdr:row>26</xdr:row>
      <xdr:rowOff>19050</xdr:rowOff>
    </xdr:from>
    <xdr:to>
      <xdr:col>6</xdr:col>
      <xdr:colOff>730250</xdr:colOff>
      <xdr:row>33</xdr:row>
      <xdr:rowOff>149225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6600825"/>
          <a:ext cx="2254250" cy="160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6</xdr:col>
      <xdr:colOff>962025</xdr:colOff>
      <xdr:row>6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8239125" cy="1590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15874</xdr:colOff>
      <xdr:row>26</xdr:row>
      <xdr:rowOff>15875</xdr:rowOff>
    </xdr:from>
    <xdr:to>
      <xdr:col>6</xdr:col>
      <xdr:colOff>666749</xdr:colOff>
      <xdr:row>33</xdr:row>
      <xdr:rowOff>130175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4" y="6524625"/>
          <a:ext cx="2333625" cy="160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0</xdr:rowOff>
    </xdr:from>
    <xdr:to>
      <xdr:col>6</xdr:col>
      <xdr:colOff>838199</xdr:colOff>
      <xdr:row>5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0"/>
          <a:ext cx="8258175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123825</xdr:colOff>
      <xdr:row>26</xdr:row>
      <xdr:rowOff>0</xdr:rowOff>
    </xdr:from>
    <xdr:to>
      <xdr:col>6</xdr:col>
      <xdr:colOff>774700</xdr:colOff>
      <xdr:row>33</xdr:row>
      <xdr:rowOff>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6496050"/>
          <a:ext cx="23272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25" sqref="B25:H25"/>
    </sheetView>
  </sheetViews>
  <sheetFormatPr defaultRowHeight="12.75" x14ac:dyDescent="0.2"/>
  <cols>
    <col min="1" max="1" width="4.42578125" customWidth="1"/>
    <col min="2" max="2" width="43.5703125" customWidth="1"/>
    <col min="3" max="3" width="4.42578125" customWidth="1"/>
    <col min="4" max="4" width="3.5703125" customWidth="1"/>
    <col min="5" max="5" width="12.28515625" customWidth="1"/>
    <col min="6" max="6" width="11" customWidth="1"/>
    <col min="7" max="7" width="12.140625" customWidth="1"/>
    <col min="8" max="8" width="1.5703125" customWidth="1"/>
    <col min="9" max="9" width="0.7109375" customWidth="1"/>
  </cols>
  <sheetData>
    <row r="1" spans="1:8" ht="17.25" x14ac:dyDescent="0.3">
      <c r="A1" s="1"/>
      <c r="B1" s="1"/>
      <c r="C1" s="1"/>
      <c r="D1" s="1"/>
      <c r="E1" s="1"/>
      <c r="F1" s="1"/>
      <c r="G1" s="1"/>
      <c r="H1" s="1"/>
    </row>
    <row r="2" spans="1:8" ht="17.25" x14ac:dyDescent="0.3">
      <c r="A2" s="1"/>
      <c r="B2" s="1"/>
      <c r="C2" s="1"/>
      <c r="D2" s="1"/>
      <c r="E2" s="1"/>
      <c r="F2" s="1"/>
      <c r="G2" s="1"/>
      <c r="H2" s="1"/>
    </row>
    <row r="3" spans="1:8" ht="18" x14ac:dyDescent="0.3">
      <c r="A3" s="57"/>
      <c r="B3" s="57"/>
      <c r="C3" s="2"/>
      <c r="D3" s="2"/>
      <c r="E3" s="1"/>
      <c r="F3" s="1"/>
      <c r="G3" s="2"/>
      <c r="H3" s="3"/>
    </row>
    <row r="4" spans="1:8" ht="18" x14ac:dyDescent="0.3">
      <c r="A4" s="57"/>
      <c r="B4" s="57"/>
      <c r="C4" s="2"/>
      <c r="D4" s="2"/>
      <c r="E4" s="1"/>
      <c r="F4" s="1"/>
      <c r="G4" s="4"/>
      <c r="H4" s="4"/>
    </row>
    <row r="5" spans="1:8" ht="18" x14ac:dyDescent="0.3">
      <c r="A5" s="57"/>
      <c r="B5" s="57"/>
      <c r="C5" s="2"/>
      <c r="D5" s="2"/>
      <c r="E5" s="1"/>
      <c r="F5" s="1"/>
      <c r="G5" s="5"/>
      <c r="H5" s="5"/>
    </row>
    <row r="6" spans="1:8" ht="18" x14ac:dyDescent="0.3">
      <c r="A6" s="57"/>
      <c r="B6" s="57"/>
      <c r="C6" s="2"/>
      <c r="D6" s="2"/>
      <c r="E6" s="1"/>
      <c r="F6" s="1"/>
      <c r="G6" s="1"/>
      <c r="H6" s="1"/>
    </row>
    <row r="7" spans="1:8" ht="28.5" customHeight="1" x14ac:dyDescent="0.3">
      <c r="A7" s="7" t="s">
        <v>30</v>
      </c>
      <c r="B7" s="7"/>
      <c r="C7" s="7"/>
      <c r="D7" s="7"/>
      <c r="E7" s="7"/>
      <c r="F7" s="7"/>
      <c r="G7" s="7"/>
      <c r="H7" s="7"/>
    </row>
    <row r="8" spans="1:8" ht="20.25" x14ac:dyDescent="0.3">
      <c r="A8" s="7" t="s">
        <v>82</v>
      </c>
      <c r="B8" s="6"/>
      <c r="C8" s="6"/>
      <c r="D8" s="6"/>
      <c r="E8" s="6"/>
      <c r="F8" s="6"/>
      <c r="G8" s="6"/>
      <c r="H8" s="6"/>
    </row>
    <row r="9" spans="1:8" ht="18.75" x14ac:dyDescent="0.3">
      <c r="A9" s="7" t="s">
        <v>122</v>
      </c>
      <c r="B9" s="7"/>
      <c r="C9" s="7"/>
      <c r="D9" s="7"/>
      <c r="E9" s="7"/>
      <c r="F9" s="7"/>
      <c r="G9" s="7"/>
      <c r="H9" s="7"/>
    </row>
    <row r="10" spans="1:8" ht="15.75" x14ac:dyDescent="0.25">
      <c r="A10" s="8"/>
      <c r="B10" s="8"/>
      <c r="C10" s="8"/>
      <c r="D10" s="8"/>
      <c r="E10" s="8"/>
      <c r="F10" s="8"/>
      <c r="G10" s="21"/>
      <c r="H10" s="8"/>
    </row>
    <row r="11" spans="1:8" ht="31.5" x14ac:dyDescent="0.25">
      <c r="A11" s="9" t="s">
        <v>0</v>
      </c>
      <c r="B11" s="9" t="s">
        <v>1</v>
      </c>
      <c r="C11" s="10" t="s">
        <v>70</v>
      </c>
      <c r="D11" s="10" t="s">
        <v>2</v>
      </c>
      <c r="E11" s="10" t="s">
        <v>3</v>
      </c>
      <c r="F11" s="10" t="s">
        <v>56</v>
      </c>
      <c r="G11" s="11" t="s">
        <v>57</v>
      </c>
      <c r="H11" s="9"/>
    </row>
    <row r="12" spans="1:8" ht="47.25" x14ac:dyDescent="0.25">
      <c r="A12" s="12">
        <v>1</v>
      </c>
      <c r="B12" s="13" t="s">
        <v>58</v>
      </c>
      <c r="C12" s="12" t="s">
        <v>63</v>
      </c>
      <c r="D12" s="12">
        <v>1</v>
      </c>
      <c r="E12" s="14">
        <f>'60kvar'!F23</f>
        <v>9496000</v>
      </c>
      <c r="F12" s="14">
        <f>0.1*E12</f>
        <v>949600</v>
      </c>
      <c r="G12" s="14">
        <f>F12+E12</f>
        <v>10445600</v>
      </c>
      <c r="H12" s="23"/>
    </row>
    <row r="13" spans="1:8" ht="47.25" x14ac:dyDescent="0.25">
      <c r="A13" s="12">
        <v>2</v>
      </c>
      <c r="B13" s="13" t="s">
        <v>59</v>
      </c>
      <c r="C13" s="12" t="s">
        <v>63</v>
      </c>
      <c r="D13" s="12">
        <v>1</v>
      </c>
      <c r="E13" s="14">
        <f>'80kvar'!F23</f>
        <v>11722000</v>
      </c>
      <c r="F13" s="14">
        <f t="shared" ref="F13:F24" si="0">0.1*E13</f>
        <v>1172200</v>
      </c>
      <c r="G13" s="14">
        <f>F13+E13</f>
        <v>12894200</v>
      </c>
      <c r="H13" s="23"/>
    </row>
    <row r="14" spans="1:8" ht="47.25" x14ac:dyDescent="0.25">
      <c r="A14" s="12">
        <v>3</v>
      </c>
      <c r="B14" s="13" t="s">
        <v>60</v>
      </c>
      <c r="C14" s="12" t="s">
        <v>63</v>
      </c>
      <c r="D14" s="12">
        <v>1</v>
      </c>
      <c r="E14" s="14">
        <f>'100kvar'!F23</f>
        <v>12771000</v>
      </c>
      <c r="F14" s="14">
        <f t="shared" si="0"/>
        <v>1277100</v>
      </c>
      <c r="G14" s="14">
        <f>F14+E14</f>
        <v>14048100</v>
      </c>
      <c r="H14" s="23"/>
    </row>
    <row r="15" spans="1:8" ht="47.25" x14ac:dyDescent="0.25">
      <c r="A15" s="12">
        <v>4</v>
      </c>
      <c r="B15" s="13" t="s">
        <v>61</v>
      </c>
      <c r="C15" s="12" t="s">
        <v>63</v>
      </c>
      <c r="D15" s="12">
        <v>1</v>
      </c>
      <c r="E15" s="14">
        <f>'120kvar'!F23</f>
        <v>14238000</v>
      </c>
      <c r="F15" s="14">
        <f t="shared" si="0"/>
        <v>1423800</v>
      </c>
      <c r="G15" s="14">
        <f>F15+E15</f>
        <v>15661800</v>
      </c>
      <c r="H15" s="23"/>
    </row>
    <row r="16" spans="1:8" ht="47.25" x14ac:dyDescent="0.25">
      <c r="A16" s="12">
        <v>5</v>
      </c>
      <c r="B16" s="13" t="s">
        <v>62</v>
      </c>
      <c r="C16" s="12" t="s">
        <v>63</v>
      </c>
      <c r="D16" s="12">
        <v>1</v>
      </c>
      <c r="E16" s="14">
        <f>'150kvar'!F23</f>
        <v>17960000</v>
      </c>
      <c r="F16" s="14">
        <f t="shared" si="0"/>
        <v>1796000</v>
      </c>
      <c r="G16" s="14">
        <f>F16+E16</f>
        <v>19756000</v>
      </c>
      <c r="H16" s="23"/>
    </row>
    <row r="17" spans="1:8" ht="47.25" x14ac:dyDescent="0.25">
      <c r="A17" s="12">
        <v>6</v>
      </c>
      <c r="B17" s="13" t="s">
        <v>64</v>
      </c>
      <c r="C17" s="12" t="s">
        <v>63</v>
      </c>
      <c r="D17" s="12">
        <v>1</v>
      </c>
      <c r="E17" s="14">
        <f>'175kvar'!F23</f>
        <v>23830000</v>
      </c>
      <c r="F17" s="14">
        <f t="shared" si="0"/>
        <v>2383000</v>
      </c>
      <c r="G17" s="14">
        <f t="shared" ref="G17:G24" si="1">F17+E17</f>
        <v>26213000</v>
      </c>
      <c r="H17" s="23"/>
    </row>
    <row r="18" spans="1:8" ht="47.25" x14ac:dyDescent="0.25">
      <c r="A18" s="12">
        <v>7</v>
      </c>
      <c r="B18" s="13" t="s">
        <v>65</v>
      </c>
      <c r="C18" s="12" t="s">
        <v>63</v>
      </c>
      <c r="D18" s="12">
        <v>1</v>
      </c>
      <c r="E18" s="14">
        <f>'200kvar'!F23</f>
        <v>24870000</v>
      </c>
      <c r="F18" s="14">
        <f t="shared" si="0"/>
        <v>2487000</v>
      </c>
      <c r="G18" s="14">
        <f t="shared" si="1"/>
        <v>27357000</v>
      </c>
      <c r="H18" s="23"/>
    </row>
    <row r="19" spans="1:8" ht="47.25" x14ac:dyDescent="0.25">
      <c r="A19" s="12">
        <v>8</v>
      </c>
      <c r="B19" s="13" t="s">
        <v>66</v>
      </c>
      <c r="C19" s="12" t="s">
        <v>63</v>
      </c>
      <c r="D19" s="12">
        <v>1</v>
      </c>
      <c r="E19" s="14">
        <f>'250kvar'!F23</f>
        <v>29555000</v>
      </c>
      <c r="F19" s="14">
        <f t="shared" si="0"/>
        <v>2955500</v>
      </c>
      <c r="G19" s="14">
        <f t="shared" si="1"/>
        <v>32510500</v>
      </c>
      <c r="H19" s="23"/>
    </row>
    <row r="20" spans="1:8" ht="47.25" x14ac:dyDescent="0.25">
      <c r="A20" s="12">
        <v>9</v>
      </c>
      <c r="B20" s="13" t="s">
        <v>67</v>
      </c>
      <c r="C20" s="12" t="s">
        <v>63</v>
      </c>
      <c r="D20" s="12">
        <v>1</v>
      </c>
      <c r="E20" s="14">
        <f>'300kvar'!F23</f>
        <v>38005000</v>
      </c>
      <c r="F20" s="14">
        <f t="shared" si="0"/>
        <v>3800500</v>
      </c>
      <c r="G20" s="14">
        <f t="shared" si="1"/>
        <v>41805500</v>
      </c>
      <c r="H20" s="23"/>
    </row>
    <row r="21" spans="1:8" ht="47.25" x14ac:dyDescent="0.25">
      <c r="A21" s="12">
        <v>10</v>
      </c>
      <c r="B21" s="13" t="s">
        <v>68</v>
      </c>
      <c r="C21" s="12" t="s">
        <v>63</v>
      </c>
      <c r="D21" s="12">
        <v>1</v>
      </c>
      <c r="E21" s="43">
        <f>'400kvar'!F22</f>
        <v>45025000</v>
      </c>
      <c r="F21" s="14">
        <f t="shared" si="0"/>
        <v>4502500</v>
      </c>
      <c r="G21" s="14">
        <f t="shared" si="1"/>
        <v>49527500</v>
      </c>
      <c r="H21" s="23"/>
    </row>
    <row r="22" spans="1:8" ht="47.25" x14ac:dyDescent="0.25">
      <c r="A22" s="12">
        <v>11</v>
      </c>
      <c r="B22" s="13" t="s">
        <v>69</v>
      </c>
      <c r="C22" s="12" t="s">
        <v>63</v>
      </c>
      <c r="D22" s="12">
        <v>1</v>
      </c>
      <c r="E22" s="43">
        <f>'500kvar'!F22</f>
        <v>52985000</v>
      </c>
      <c r="F22" s="14">
        <f>0.1*E22</f>
        <v>5298500</v>
      </c>
      <c r="G22" s="14">
        <f>F22+E22</f>
        <v>58283500</v>
      </c>
      <c r="H22" s="23"/>
    </row>
    <row r="23" spans="1:8" ht="47.25" x14ac:dyDescent="0.25">
      <c r="A23" s="12">
        <v>12</v>
      </c>
      <c r="B23" s="13" t="s">
        <v>80</v>
      </c>
      <c r="C23" s="12" t="s">
        <v>63</v>
      </c>
      <c r="D23" s="12">
        <v>1</v>
      </c>
      <c r="E23" s="14">
        <f>'1000kvar'!F23</f>
        <v>103286000</v>
      </c>
      <c r="F23" s="14">
        <f>0.1*E23</f>
        <v>10328600</v>
      </c>
      <c r="G23" s="14">
        <f>F23+E23</f>
        <v>113614600</v>
      </c>
      <c r="H23" s="23"/>
    </row>
    <row r="24" spans="1:8" ht="47.25" x14ac:dyDescent="0.25">
      <c r="A24" s="12">
        <v>13</v>
      </c>
      <c r="B24" s="13" t="s">
        <v>81</v>
      </c>
      <c r="C24" s="12" t="s">
        <v>63</v>
      </c>
      <c r="D24" s="12">
        <v>1</v>
      </c>
      <c r="E24" s="14">
        <f>'1500kvar'!F22</f>
        <v>148495000</v>
      </c>
      <c r="F24" s="14">
        <f t="shared" si="0"/>
        <v>14849500</v>
      </c>
      <c r="G24" s="14">
        <f t="shared" si="1"/>
        <v>163344500</v>
      </c>
      <c r="H24" s="23"/>
    </row>
    <row r="25" spans="1:8" ht="103.5" customHeight="1" x14ac:dyDescent="0.25">
      <c r="A25" s="12">
        <v>14</v>
      </c>
      <c r="B25" s="58" t="s">
        <v>126</v>
      </c>
      <c r="C25" s="59"/>
      <c r="D25" s="59"/>
      <c r="E25" s="59"/>
      <c r="F25" s="59"/>
      <c r="G25" s="59"/>
      <c r="H25" s="60"/>
    </row>
    <row r="26" spans="1:8" ht="17.25" x14ac:dyDescent="0.3">
      <c r="B26" s="17"/>
      <c r="C26" s="1"/>
      <c r="D26" s="1"/>
      <c r="E26" s="1"/>
      <c r="F26" s="1"/>
      <c r="G26" s="1"/>
      <c r="H26" s="1"/>
    </row>
    <row r="27" spans="1:8" x14ac:dyDescent="0.2">
      <c r="A27" s="16" t="s">
        <v>6</v>
      </c>
    </row>
    <row r="28" spans="1:8" ht="15.75" x14ac:dyDescent="0.25">
      <c r="A28" s="22" t="s">
        <v>84</v>
      </c>
    </row>
    <row r="29" spans="1:8" ht="15.75" x14ac:dyDescent="0.25">
      <c r="A29" s="18" t="s">
        <v>10</v>
      </c>
    </row>
    <row r="30" spans="1:8" ht="15.75" x14ac:dyDescent="0.25">
      <c r="A30" s="18" t="s">
        <v>11</v>
      </c>
    </row>
    <row r="31" spans="1:8" ht="15.75" x14ac:dyDescent="0.25">
      <c r="A31" s="26"/>
    </row>
  </sheetData>
  <mergeCells count="5">
    <mergeCell ref="A3:B3"/>
    <mergeCell ref="A4:B4"/>
    <mergeCell ref="A5:B5"/>
    <mergeCell ref="A6:B6"/>
    <mergeCell ref="B25:H25"/>
  </mergeCells>
  <pageMargins left="0.75" right="0.52" top="0.41" bottom="0.48" header="0.28999999999999998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2" zoomScaleNormal="100" workbookViewId="0">
      <selection activeCell="G12" sqref="G12"/>
    </sheetView>
  </sheetViews>
  <sheetFormatPr defaultRowHeight="12.75" x14ac:dyDescent="0.2"/>
  <cols>
    <col min="1" max="1" width="5.85546875" customWidth="1"/>
    <col min="2" max="2" width="62.5703125" customWidth="1"/>
    <col min="3" max="3" width="9.28515625" customWidth="1"/>
    <col min="4" max="4" width="7.5703125" customWidth="1"/>
    <col min="5" max="5" width="11.5703125" customWidth="1"/>
    <col min="6" max="6" width="13.5703125" customWidth="1"/>
    <col min="7" max="7" width="13.140625" customWidth="1"/>
    <col min="8" max="8" width="0.7109375" customWidth="1"/>
    <col min="9" max="9" width="12.7109375" customWidth="1"/>
    <col min="10" max="10" width="10.28515625" customWidth="1"/>
  </cols>
  <sheetData>
    <row r="1" spans="1:10" ht="17.25" x14ac:dyDescent="0.3">
      <c r="A1" s="1"/>
      <c r="B1" s="1"/>
      <c r="C1" s="1"/>
      <c r="D1" s="1"/>
      <c r="E1" s="1"/>
      <c r="F1" s="1"/>
      <c r="G1" s="1"/>
    </row>
    <row r="2" spans="1:10" ht="17.25" x14ac:dyDescent="0.3">
      <c r="A2" s="1"/>
      <c r="B2" s="1"/>
      <c r="C2" s="1"/>
      <c r="D2" s="1"/>
      <c r="E2" s="1"/>
      <c r="F2" s="1"/>
      <c r="G2" s="1"/>
    </row>
    <row r="3" spans="1:10" ht="18" x14ac:dyDescent="0.3">
      <c r="A3" s="57"/>
      <c r="B3" s="57"/>
      <c r="C3" s="2"/>
      <c r="D3" s="2"/>
      <c r="E3" s="1"/>
      <c r="F3" s="2"/>
      <c r="G3" s="3"/>
    </row>
    <row r="4" spans="1:10" ht="18" x14ac:dyDescent="0.3">
      <c r="A4" s="57"/>
      <c r="B4" s="57"/>
      <c r="C4" s="2"/>
      <c r="D4" s="2"/>
      <c r="E4" s="1"/>
      <c r="F4" s="4"/>
      <c r="G4" s="4"/>
    </row>
    <row r="5" spans="1:10" ht="18" x14ac:dyDescent="0.3">
      <c r="A5" s="57"/>
      <c r="B5" s="57"/>
      <c r="C5" s="2"/>
      <c r="D5" s="2"/>
      <c r="E5" s="1"/>
      <c r="F5" s="5"/>
      <c r="G5" s="5"/>
    </row>
    <row r="6" spans="1:10" ht="18" x14ac:dyDescent="0.3">
      <c r="A6" s="57"/>
      <c r="B6" s="57"/>
      <c r="C6" s="2"/>
      <c r="D6" s="2"/>
      <c r="E6" s="1"/>
      <c r="F6" s="1"/>
      <c r="G6" s="1"/>
    </row>
    <row r="7" spans="1:10" ht="40.5" customHeight="1" x14ac:dyDescent="0.3">
      <c r="A7" s="7" t="s">
        <v>30</v>
      </c>
      <c r="B7" s="7"/>
      <c r="C7" s="7"/>
      <c r="D7" s="7"/>
      <c r="E7" s="7"/>
      <c r="F7" s="7"/>
      <c r="G7" s="7"/>
    </row>
    <row r="8" spans="1:10" ht="20.25" x14ac:dyDescent="0.3">
      <c r="A8" s="7" t="s">
        <v>46</v>
      </c>
      <c r="B8" s="6"/>
      <c r="C8" s="6"/>
      <c r="D8" s="6"/>
      <c r="E8" s="6"/>
      <c r="F8" s="6"/>
      <c r="G8" s="6"/>
    </row>
    <row r="9" spans="1:10" ht="18.75" x14ac:dyDescent="0.3">
      <c r="A9" s="7" t="str">
        <f>'30kvar'!A9</f>
        <v>Số: 0603-CN ngày 06/03/2025</v>
      </c>
      <c r="B9" s="7"/>
      <c r="C9" s="7"/>
      <c r="D9" s="7"/>
      <c r="E9" s="7"/>
      <c r="F9" s="7"/>
      <c r="G9" s="7"/>
    </row>
    <row r="10" spans="1:10" ht="15.75" x14ac:dyDescent="0.25">
      <c r="A10" s="8"/>
      <c r="B10" s="8"/>
      <c r="C10" s="8"/>
      <c r="D10" s="8"/>
      <c r="E10" s="8"/>
      <c r="F10" s="21"/>
      <c r="G10" s="8"/>
    </row>
    <row r="11" spans="1:10" ht="31.5" x14ac:dyDescent="0.25">
      <c r="A11" s="9" t="s">
        <v>0</v>
      </c>
      <c r="B11" s="9" t="s">
        <v>1</v>
      </c>
      <c r="C11" s="10" t="s">
        <v>12</v>
      </c>
      <c r="D11" s="10" t="s">
        <v>2</v>
      </c>
      <c r="E11" s="10" t="s">
        <v>3</v>
      </c>
      <c r="F11" s="11" t="s">
        <v>4</v>
      </c>
      <c r="G11" s="9" t="s">
        <v>5</v>
      </c>
      <c r="I11" s="40"/>
      <c r="J11" s="41"/>
    </row>
    <row r="12" spans="1:10" ht="15.75" x14ac:dyDescent="0.25">
      <c r="A12" s="12">
        <v>1</v>
      </c>
      <c r="B12" s="13" t="s">
        <v>55</v>
      </c>
      <c r="C12" s="12" t="s">
        <v>13</v>
      </c>
      <c r="D12" s="12">
        <v>200</v>
      </c>
      <c r="E12" s="14">
        <v>41600</v>
      </c>
      <c r="F12" s="14">
        <f t="shared" ref="F12:F20" si="0">E12*D12</f>
        <v>8320000</v>
      </c>
      <c r="G12" s="23" t="s">
        <v>119</v>
      </c>
      <c r="I12" s="32"/>
      <c r="J12" s="32"/>
    </row>
    <row r="13" spans="1:10" s="48" customFormat="1" ht="31.5" x14ac:dyDescent="0.2">
      <c r="A13" s="45">
        <v>2</v>
      </c>
      <c r="B13" s="46" t="s">
        <v>43</v>
      </c>
      <c r="C13" s="45" t="s">
        <v>15</v>
      </c>
      <c r="D13" s="45">
        <v>1</v>
      </c>
      <c r="E13" s="47">
        <v>4130000</v>
      </c>
      <c r="F13" s="47">
        <f t="shared" si="0"/>
        <v>4130000</v>
      </c>
      <c r="G13" s="15" t="s">
        <v>113</v>
      </c>
      <c r="I13" s="49"/>
      <c r="J13" s="49"/>
    </row>
    <row r="14" spans="1:10" ht="31.5" x14ac:dyDescent="0.25">
      <c r="A14" s="12">
        <v>3</v>
      </c>
      <c r="B14" s="13" t="s">
        <v>74</v>
      </c>
      <c r="C14" s="12" t="s">
        <v>15</v>
      </c>
      <c r="D14" s="12">
        <v>1</v>
      </c>
      <c r="E14" s="14">
        <v>1520000</v>
      </c>
      <c r="F14" s="14">
        <f t="shared" si="0"/>
        <v>1520000</v>
      </c>
      <c r="G14" s="15" t="s">
        <v>71</v>
      </c>
      <c r="I14" s="32"/>
      <c r="J14" s="32"/>
    </row>
    <row r="15" spans="1:10" ht="15.75" x14ac:dyDescent="0.25">
      <c r="A15" s="12">
        <v>4</v>
      </c>
      <c r="B15" s="13" t="s">
        <v>44</v>
      </c>
      <c r="C15" s="12" t="s">
        <v>15</v>
      </c>
      <c r="D15" s="12">
        <v>6</v>
      </c>
      <c r="E15" s="14">
        <v>715000</v>
      </c>
      <c r="F15" s="14">
        <f t="shared" si="0"/>
        <v>4290000</v>
      </c>
      <c r="G15" s="15" t="s">
        <v>123</v>
      </c>
      <c r="I15" s="32"/>
      <c r="J15" s="32"/>
    </row>
    <row r="16" spans="1:10" ht="30.75" customHeight="1" x14ac:dyDescent="0.25">
      <c r="A16" s="12">
        <v>5</v>
      </c>
      <c r="B16" s="13" t="s">
        <v>105</v>
      </c>
      <c r="C16" s="12" t="s">
        <v>15</v>
      </c>
      <c r="D16" s="12">
        <v>1</v>
      </c>
      <c r="E16" s="14">
        <v>3390000</v>
      </c>
      <c r="F16" s="14">
        <f t="shared" si="0"/>
        <v>3390000</v>
      </c>
      <c r="G16" s="15" t="s">
        <v>16</v>
      </c>
      <c r="I16" s="32"/>
      <c r="J16" s="32"/>
    </row>
    <row r="17" spans="1:9" ht="15.75" x14ac:dyDescent="0.25">
      <c r="A17" s="12">
        <v>6</v>
      </c>
      <c r="B17" s="13" t="s">
        <v>17</v>
      </c>
      <c r="C17" s="12" t="s">
        <v>18</v>
      </c>
      <c r="D17" s="12">
        <v>1</v>
      </c>
      <c r="E17" s="14">
        <v>1170000</v>
      </c>
      <c r="F17" s="14">
        <f t="shared" si="0"/>
        <v>1170000</v>
      </c>
      <c r="G17" s="15" t="s">
        <v>99</v>
      </c>
    </row>
    <row r="18" spans="1:9" ht="34.5" customHeight="1" x14ac:dyDescent="0.25">
      <c r="A18" s="12">
        <v>7</v>
      </c>
      <c r="B18" s="13" t="s">
        <v>19</v>
      </c>
      <c r="C18" s="12" t="s">
        <v>18</v>
      </c>
      <c r="D18" s="12">
        <v>1</v>
      </c>
      <c r="E18" s="14">
        <v>850000</v>
      </c>
      <c r="F18" s="14">
        <f t="shared" si="0"/>
        <v>850000</v>
      </c>
      <c r="G18" s="15"/>
      <c r="I18" s="44"/>
    </row>
    <row r="19" spans="1:9" ht="15.75" x14ac:dyDescent="0.25">
      <c r="A19" s="12">
        <v>8</v>
      </c>
      <c r="B19" s="13" t="s">
        <v>33</v>
      </c>
      <c r="C19" s="12" t="s">
        <v>95</v>
      </c>
      <c r="D19" s="12">
        <v>0</v>
      </c>
      <c r="E19" s="14">
        <v>0</v>
      </c>
      <c r="F19" s="14">
        <f t="shared" si="0"/>
        <v>0</v>
      </c>
      <c r="G19" s="15" t="s">
        <v>34</v>
      </c>
    </row>
    <row r="20" spans="1:9" ht="15.75" x14ac:dyDescent="0.25">
      <c r="A20" s="12">
        <v>9</v>
      </c>
      <c r="B20" s="13" t="s">
        <v>21</v>
      </c>
      <c r="C20" s="12" t="s">
        <v>14</v>
      </c>
      <c r="D20" s="25">
        <v>2</v>
      </c>
      <c r="E20" s="14">
        <v>600000</v>
      </c>
      <c r="F20" s="14">
        <f t="shared" si="0"/>
        <v>1200000</v>
      </c>
      <c r="G20" s="15" t="s">
        <v>35</v>
      </c>
    </row>
    <row r="21" spans="1:9" ht="15.75" x14ac:dyDescent="0.25">
      <c r="A21" s="12">
        <v>10</v>
      </c>
      <c r="B21" s="13" t="s">
        <v>22</v>
      </c>
      <c r="C21" s="12" t="s">
        <v>14</v>
      </c>
      <c r="D21" s="12"/>
      <c r="E21" s="14">
        <v>800000</v>
      </c>
      <c r="F21" s="14">
        <f>E21*D21</f>
        <v>0</v>
      </c>
      <c r="G21" s="15" t="s">
        <v>36</v>
      </c>
    </row>
    <row r="22" spans="1:9" ht="15.75" x14ac:dyDescent="0.25">
      <c r="A22" s="12">
        <v>11</v>
      </c>
      <c r="B22" s="13" t="s">
        <v>26</v>
      </c>
      <c r="C22" s="12" t="s">
        <v>23</v>
      </c>
      <c r="D22" s="12"/>
      <c r="E22" s="14">
        <v>700000</v>
      </c>
      <c r="F22" s="14">
        <f>E22*D22</f>
        <v>0</v>
      </c>
      <c r="G22" s="15" t="s">
        <v>37</v>
      </c>
    </row>
    <row r="23" spans="1:9" ht="15.75" x14ac:dyDescent="0.25">
      <c r="A23" s="12"/>
      <c r="B23" s="13" t="s">
        <v>7</v>
      </c>
      <c r="C23" s="12"/>
      <c r="D23" s="12"/>
      <c r="E23" s="14"/>
      <c r="F23" s="14">
        <f>SUM(F12:F22)</f>
        <v>24870000</v>
      </c>
      <c r="G23" s="24"/>
    </row>
    <row r="24" spans="1:9" ht="15.75" x14ac:dyDescent="0.25">
      <c r="A24" s="12"/>
      <c r="B24" s="13" t="s">
        <v>8</v>
      </c>
      <c r="C24" s="12"/>
      <c r="D24" s="12"/>
      <c r="E24" s="14"/>
      <c r="F24" s="14">
        <f>F23*0.1</f>
        <v>2487000</v>
      </c>
      <c r="G24" s="15"/>
    </row>
    <row r="25" spans="1:9" ht="15.75" x14ac:dyDescent="0.25">
      <c r="A25" s="12"/>
      <c r="B25" s="13" t="s">
        <v>9</v>
      </c>
      <c r="C25" s="12"/>
      <c r="D25" s="12"/>
      <c r="E25" s="14"/>
      <c r="F25" s="20">
        <f>F24+F23</f>
        <v>27357000</v>
      </c>
      <c r="G25" s="15"/>
    </row>
    <row r="26" spans="1:9" ht="19.5" x14ac:dyDescent="0.35">
      <c r="A26" s="19"/>
      <c r="B26" s="29" t="s">
        <v>38</v>
      </c>
      <c r="C26" s="1"/>
      <c r="D26" s="1"/>
      <c r="E26" s="1"/>
      <c r="F26" s="29" t="s">
        <v>39</v>
      </c>
      <c r="G26" s="1"/>
    </row>
    <row r="27" spans="1:9" ht="17.25" x14ac:dyDescent="0.3">
      <c r="B27" s="17"/>
      <c r="C27" s="1"/>
      <c r="D27" s="1"/>
      <c r="E27" s="1"/>
      <c r="F27" s="1"/>
      <c r="G27" s="1"/>
    </row>
    <row r="28" spans="1:9" ht="17.25" x14ac:dyDescent="0.3">
      <c r="B28" s="17"/>
      <c r="C28" s="1"/>
      <c r="D28" s="1"/>
      <c r="E28" s="1"/>
      <c r="F28" s="1"/>
      <c r="G28" s="1"/>
    </row>
    <row r="29" spans="1:9" s="27" customFormat="1" ht="18.75" x14ac:dyDescent="0.3">
      <c r="C29" s="28"/>
      <c r="D29" s="28"/>
      <c r="E29" s="28"/>
      <c r="F29" s="28"/>
      <c r="G29" s="28"/>
    </row>
    <row r="30" spans="1:9" s="27" customFormat="1" ht="18.75" x14ac:dyDescent="0.3">
      <c r="B30" s="28"/>
      <c r="C30" s="28"/>
      <c r="D30" s="28"/>
      <c r="E30" s="28"/>
      <c r="F30" s="28"/>
      <c r="G30" s="28"/>
    </row>
    <row r="31" spans="1:9" x14ac:dyDescent="0.2">
      <c r="A31" s="16" t="s">
        <v>6</v>
      </c>
    </row>
    <row r="32" spans="1:9" ht="15.75" x14ac:dyDescent="0.25">
      <c r="A32" s="22" t="s">
        <v>24</v>
      </c>
    </row>
    <row r="33" spans="1:1" ht="15.75" x14ac:dyDescent="0.25">
      <c r="A33" s="18" t="s">
        <v>10</v>
      </c>
    </row>
    <row r="34" spans="1:1" ht="15.75" x14ac:dyDescent="0.25">
      <c r="A34" s="18" t="s">
        <v>11</v>
      </c>
    </row>
    <row r="35" spans="1:1" ht="15.75" x14ac:dyDescent="0.25">
      <c r="A35" s="26" t="str">
        <f>"- Giá trung bình:" &amp;  F23/D12&amp;"đồng/kvar chưa có thuế VAT"</f>
        <v>- Giá trung bình:124350đồng/kvar chưa có thuế VAT</v>
      </c>
    </row>
  </sheetData>
  <mergeCells count="4">
    <mergeCell ref="A3:B3"/>
    <mergeCell ref="A4:B4"/>
    <mergeCell ref="A5:B5"/>
    <mergeCell ref="A6:B6"/>
  </mergeCells>
  <printOptions horizontalCentered="1"/>
  <pageMargins left="0" right="0" top="0" bottom="0" header="0" footer="0"/>
  <pageSetup scale="9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6" zoomScaleNormal="100" workbookViewId="0">
      <selection activeCell="E16" sqref="E16"/>
    </sheetView>
  </sheetViews>
  <sheetFormatPr defaultRowHeight="12.75" x14ac:dyDescent="0.2"/>
  <cols>
    <col min="1" max="1" width="5.85546875" customWidth="1"/>
    <col min="2" max="2" width="63.7109375" customWidth="1"/>
    <col min="3" max="3" width="9.28515625" customWidth="1"/>
    <col min="4" max="4" width="7.5703125" customWidth="1"/>
    <col min="5" max="5" width="11.5703125" customWidth="1"/>
    <col min="6" max="6" width="13.5703125" customWidth="1"/>
    <col min="7" max="7" width="13.140625" customWidth="1"/>
    <col min="8" max="8" width="0.7109375" customWidth="1"/>
    <col min="9" max="9" width="12" customWidth="1"/>
    <col min="10" max="10" width="11.42578125" customWidth="1"/>
  </cols>
  <sheetData>
    <row r="1" spans="1:10" ht="17.25" x14ac:dyDescent="0.3">
      <c r="A1" s="1"/>
      <c r="B1" s="1"/>
      <c r="C1" s="1"/>
      <c r="D1" s="1"/>
      <c r="E1" s="1"/>
      <c r="F1" s="1"/>
      <c r="G1" s="1"/>
    </row>
    <row r="2" spans="1:10" ht="17.25" x14ac:dyDescent="0.3">
      <c r="A2" s="1"/>
      <c r="B2" s="1"/>
      <c r="C2" s="1"/>
      <c r="D2" s="1"/>
      <c r="E2" s="1"/>
      <c r="F2" s="1"/>
      <c r="G2" s="1"/>
    </row>
    <row r="3" spans="1:10" ht="18" x14ac:dyDescent="0.3">
      <c r="A3" s="57"/>
      <c r="B3" s="57"/>
      <c r="C3" s="2"/>
      <c r="D3" s="2"/>
      <c r="E3" s="1"/>
      <c r="F3" s="2"/>
      <c r="G3" s="3"/>
    </row>
    <row r="4" spans="1:10" ht="18" x14ac:dyDescent="0.3">
      <c r="A4" s="57"/>
      <c r="B4" s="57"/>
      <c r="C4" s="2"/>
      <c r="D4" s="2"/>
      <c r="E4" s="1"/>
      <c r="F4" s="4"/>
      <c r="G4" s="4"/>
    </row>
    <row r="5" spans="1:10" ht="18" x14ac:dyDescent="0.3">
      <c r="A5" s="57"/>
      <c r="B5" s="57"/>
      <c r="C5" s="2"/>
      <c r="D5" s="2"/>
      <c r="E5" s="1"/>
      <c r="F5" s="5"/>
      <c r="G5" s="5"/>
    </row>
    <row r="6" spans="1:10" ht="18" x14ac:dyDescent="0.3">
      <c r="A6" s="57"/>
      <c r="B6" s="57"/>
      <c r="C6" s="2"/>
      <c r="D6" s="2"/>
      <c r="E6" s="1"/>
      <c r="F6" s="1"/>
      <c r="G6" s="1"/>
    </row>
    <row r="7" spans="1:10" ht="23.25" customHeight="1" x14ac:dyDescent="0.3">
      <c r="A7" s="7" t="s">
        <v>30</v>
      </c>
      <c r="B7" s="7"/>
      <c r="C7" s="7"/>
      <c r="D7" s="7"/>
      <c r="E7" s="7"/>
      <c r="F7" s="7"/>
      <c r="G7" s="7"/>
    </row>
    <row r="8" spans="1:10" ht="20.25" x14ac:dyDescent="0.3">
      <c r="A8" s="7" t="s">
        <v>47</v>
      </c>
      <c r="B8" s="6"/>
      <c r="C8" s="6"/>
      <c r="D8" s="6"/>
      <c r="E8" s="6"/>
      <c r="F8" s="6"/>
      <c r="G8" s="6"/>
    </row>
    <row r="9" spans="1:10" ht="18.75" x14ac:dyDescent="0.3">
      <c r="A9" s="7" t="str">
        <f>'30kvar'!A9</f>
        <v>Số: 0603-CN ngày 06/03/2025</v>
      </c>
      <c r="B9" s="7"/>
      <c r="C9" s="7"/>
      <c r="D9" s="7"/>
      <c r="E9" s="7"/>
      <c r="F9" s="7"/>
      <c r="G9" s="7"/>
    </row>
    <row r="10" spans="1:10" ht="6.75" customHeight="1" x14ac:dyDescent="0.25">
      <c r="A10" s="8"/>
      <c r="B10" s="8"/>
      <c r="C10" s="8"/>
      <c r="D10" s="8"/>
      <c r="E10" s="8"/>
      <c r="F10" s="21"/>
      <c r="G10" s="8"/>
    </row>
    <row r="11" spans="1:10" ht="31.5" x14ac:dyDescent="0.25">
      <c r="A11" s="9" t="s">
        <v>0</v>
      </c>
      <c r="B11" s="9" t="s">
        <v>1</v>
      </c>
      <c r="C11" s="10" t="s">
        <v>12</v>
      </c>
      <c r="D11" s="10" t="s">
        <v>2</v>
      </c>
      <c r="E11" s="10" t="s">
        <v>3</v>
      </c>
      <c r="F11" s="11" t="s">
        <v>4</v>
      </c>
      <c r="G11" s="9" t="s">
        <v>5</v>
      </c>
      <c r="I11" s="40"/>
      <c r="J11" s="41"/>
    </row>
    <row r="12" spans="1:10" ht="15.75" x14ac:dyDescent="0.25">
      <c r="A12" s="12">
        <v>1</v>
      </c>
      <c r="B12" s="13" t="s">
        <v>55</v>
      </c>
      <c r="C12" s="12" t="s">
        <v>13</v>
      </c>
      <c r="D12" s="12">
        <v>250</v>
      </c>
      <c r="E12" s="14">
        <v>42500</v>
      </c>
      <c r="F12" s="14">
        <f t="shared" ref="F12:F20" si="0">E12*D12</f>
        <v>10625000</v>
      </c>
      <c r="G12" s="23" t="s">
        <v>119</v>
      </c>
      <c r="I12" s="32">
        <v>42450</v>
      </c>
      <c r="J12" s="32"/>
    </row>
    <row r="13" spans="1:10" s="48" customFormat="1" ht="31.5" x14ac:dyDescent="0.2">
      <c r="A13" s="45">
        <v>2</v>
      </c>
      <c r="B13" s="46" t="s">
        <v>48</v>
      </c>
      <c r="C13" s="45" t="s">
        <v>15</v>
      </c>
      <c r="D13" s="45">
        <v>1</v>
      </c>
      <c r="E13" s="47">
        <v>4130000</v>
      </c>
      <c r="F13" s="47">
        <f t="shared" si="0"/>
        <v>4130000</v>
      </c>
      <c r="G13" s="15" t="s">
        <v>113</v>
      </c>
      <c r="I13" s="49"/>
      <c r="J13" s="49"/>
    </row>
    <row r="14" spans="1:10" s="48" customFormat="1" ht="31.5" x14ac:dyDescent="0.2">
      <c r="A14" s="45">
        <v>3</v>
      </c>
      <c r="B14" s="46" t="s">
        <v>74</v>
      </c>
      <c r="C14" s="45" t="s">
        <v>15</v>
      </c>
      <c r="D14" s="45">
        <v>1</v>
      </c>
      <c r="E14" s="47">
        <v>1520000</v>
      </c>
      <c r="F14" s="47">
        <f t="shared" si="0"/>
        <v>1520000</v>
      </c>
      <c r="G14" s="15" t="s">
        <v>71</v>
      </c>
      <c r="I14" s="49"/>
      <c r="J14" s="49"/>
    </row>
    <row r="15" spans="1:10" ht="15.75" x14ac:dyDescent="0.25">
      <c r="A15" s="12">
        <v>4</v>
      </c>
      <c r="B15" s="13" t="s">
        <v>44</v>
      </c>
      <c r="C15" s="12" t="s">
        <v>15</v>
      </c>
      <c r="D15" s="12">
        <v>6</v>
      </c>
      <c r="E15" s="14">
        <v>715000</v>
      </c>
      <c r="F15" s="14">
        <f t="shared" si="0"/>
        <v>4290000</v>
      </c>
      <c r="G15" s="15" t="s">
        <v>123</v>
      </c>
      <c r="I15" s="32"/>
      <c r="J15" s="32"/>
    </row>
    <row r="16" spans="1:10" s="48" customFormat="1" ht="32.25" customHeight="1" x14ac:dyDescent="0.2">
      <c r="A16" s="45">
        <v>5</v>
      </c>
      <c r="B16" s="46" t="s">
        <v>106</v>
      </c>
      <c r="C16" s="45" t="s">
        <v>15</v>
      </c>
      <c r="D16" s="45">
        <v>1</v>
      </c>
      <c r="E16" s="47">
        <v>5690000</v>
      </c>
      <c r="F16" s="47">
        <f t="shared" si="0"/>
        <v>5690000</v>
      </c>
      <c r="G16" s="15" t="s">
        <v>16</v>
      </c>
      <c r="I16" s="49"/>
      <c r="J16" s="49"/>
    </row>
    <row r="17" spans="1:9" ht="15.75" x14ac:dyDescent="0.25">
      <c r="A17" s="12">
        <v>6</v>
      </c>
      <c r="B17" s="13" t="s">
        <v>17</v>
      </c>
      <c r="C17" s="12" t="s">
        <v>18</v>
      </c>
      <c r="D17" s="12">
        <v>1</v>
      </c>
      <c r="E17" s="14">
        <v>1250000</v>
      </c>
      <c r="F17" s="14">
        <f t="shared" si="0"/>
        <v>1250000</v>
      </c>
      <c r="G17" s="15" t="s">
        <v>99</v>
      </c>
    </row>
    <row r="18" spans="1:9" ht="31.5" x14ac:dyDescent="0.25">
      <c r="A18" s="12">
        <v>7</v>
      </c>
      <c r="B18" s="13" t="s">
        <v>19</v>
      </c>
      <c r="C18" s="12" t="s">
        <v>18</v>
      </c>
      <c r="D18" s="12">
        <v>1</v>
      </c>
      <c r="E18" s="14">
        <v>850000</v>
      </c>
      <c r="F18" s="14">
        <f t="shared" si="0"/>
        <v>850000</v>
      </c>
      <c r="G18" s="15"/>
      <c r="I18" s="44"/>
    </row>
    <row r="19" spans="1:9" ht="15.75" x14ac:dyDescent="0.25">
      <c r="A19" s="12">
        <v>8</v>
      </c>
      <c r="B19" s="13" t="s">
        <v>33</v>
      </c>
      <c r="C19" s="12" t="s">
        <v>95</v>
      </c>
      <c r="D19" s="12">
        <v>0</v>
      </c>
      <c r="E19" s="14">
        <v>0</v>
      </c>
      <c r="F19" s="14">
        <f t="shared" si="0"/>
        <v>0</v>
      </c>
      <c r="G19" s="15" t="s">
        <v>34</v>
      </c>
    </row>
    <row r="20" spans="1:9" ht="15.75" x14ac:dyDescent="0.25">
      <c r="A20" s="12">
        <v>9</v>
      </c>
      <c r="B20" s="13" t="s">
        <v>21</v>
      </c>
      <c r="C20" s="12" t="s">
        <v>14</v>
      </c>
      <c r="D20" s="25">
        <v>2</v>
      </c>
      <c r="E20" s="14">
        <v>600000</v>
      </c>
      <c r="F20" s="14">
        <f t="shared" si="0"/>
        <v>1200000</v>
      </c>
      <c r="G20" s="15" t="s">
        <v>36</v>
      </c>
    </row>
    <row r="21" spans="1:9" ht="15.75" x14ac:dyDescent="0.25">
      <c r="A21" s="12">
        <v>10</v>
      </c>
      <c r="B21" s="13" t="s">
        <v>22</v>
      </c>
      <c r="C21" s="12" t="s">
        <v>14</v>
      </c>
      <c r="D21" s="12"/>
      <c r="E21" s="14">
        <v>800000</v>
      </c>
      <c r="F21" s="14">
        <f>E21*D21</f>
        <v>0</v>
      </c>
      <c r="G21" s="15" t="s">
        <v>36</v>
      </c>
    </row>
    <row r="22" spans="1:9" ht="15.75" x14ac:dyDescent="0.25">
      <c r="A22" s="12">
        <v>11</v>
      </c>
      <c r="B22" s="13" t="s">
        <v>26</v>
      </c>
      <c r="C22" s="12" t="s">
        <v>23</v>
      </c>
      <c r="D22" s="12"/>
      <c r="E22" s="14">
        <v>700000</v>
      </c>
      <c r="F22" s="14">
        <f>E22*D22</f>
        <v>0</v>
      </c>
      <c r="G22" s="15" t="s">
        <v>37</v>
      </c>
    </row>
    <row r="23" spans="1:9" ht="15.75" x14ac:dyDescent="0.25">
      <c r="A23" s="12"/>
      <c r="B23" s="13" t="s">
        <v>7</v>
      </c>
      <c r="C23" s="12"/>
      <c r="D23" s="12"/>
      <c r="E23" s="14"/>
      <c r="F23" s="14">
        <f>SUM(F12:F22)</f>
        <v>29555000</v>
      </c>
      <c r="G23" s="24"/>
    </row>
    <row r="24" spans="1:9" ht="15.75" x14ac:dyDescent="0.25">
      <c r="A24" s="12"/>
      <c r="B24" s="13" t="s">
        <v>8</v>
      </c>
      <c r="C24" s="12"/>
      <c r="D24" s="12"/>
      <c r="E24" s="14"/>
      <c r="F24" s="14">
        <f>F23*0.1</f>
        <v>2955500</v>
      </c>
      <c r="G24" s="15"/>
    </row>
    <row r="25" spans="1:9" ht="15.75" x14ac:dyDescent="0.25">
      <c r="A25" s="12"/>
      <c r="B25" s="13" t="s">
        <v>9</v>
      </c>
      <c r="C25" s="12"/>
      <c r="D25" s="12"/>
      <c r="E25" s="14"/>
      <c r="F25" s="20">
        <f>F24+F23</f>
        <v>32510500</v>
      </c>
      <c r="G25" s="15"/>
    </row>
    <row r="26" spans="1:9" ht="19.5" x14ac:dyDescent="0.35">
      <c r="A26" s="19"/>
      <c r="B26" s="29" t="s">
        <v>38</v>
      </c>
      <c r="C26" s="1"/>
      <c r="D26" s="1"/>
      <c r="E26" s="1"/>
      <c r="F26" s="29" t="s">
        <v>39</v>
      </c>
      <c r="G26" s="1"/>
    </row>
    <row r="27" spans="1:9" ht="17.25" x14ac:dyDescent="0.3">
      <c r="B27" s="17"/>
      <c r="C27" s="1"/>
      <c r="D27" s="1"/>
      <c r="E27" s="1"/>
      <c r="F27" s="1"/>
      <c r="G27" s="1"/>
    </row>
    <row r="28" spans="1:9" ht="17.25" x14ac:dyDescent="0.3">
      <c r="B28" s="17"/>
      <c r="C28" s="1"/>
      <c r="D28" s="1"/>
      <c r="E28" s="1"/>
      <c r="F28" s="1"/>
      <c r="G28" s="1"/>
    </row>
    <row r="29" spans="1:9" s="27" customFormat="1" ht="18.75" x14ac:dyDescent="0.3">
      <c r="C29" s="28"/>
      <c r="D29" s="28"/>
      <c r="E29" s="28"/>
      <c r="F29" s="28"/>
      <c r="G29" s="28"/>
    </row>
    <row r="30" spans="1:9" s="27" customFormat="1" ht="18.75" x14ac:dyDescent="0.3">
      <c r="B30" s="28"/>
      <c r="C30" s="28"/>
      <c r="D30" s="28"/>
      <c r="E30" s="28"/>
      <c r="F30" s="28"/>
      <c r="G30" s="28"/>
    </row>
    <row r="31" spans="1:9" x14ac:dyDescent="0.2">
      <c r="A31" s="16" t="s">
        <v>6</v>
      </c>
    </row>
    <row r="32" spans="1:9" ht="15.75" x14ac:dyDescent="0.25">
      <c r="A32" s="22" t="s">
        <v>54</v>
      </c>
    </row>
    <row r="33" spans="1:1" ht="15.75" x14ac:dyDescent="0.25">
      <c r="A33" s="18" t="s">
        <v>10</v>
      </c>
    </row>
    <row r="34" spans="1:1" ht="15.75" x14ac:dyDescent="0.25">
      <c r="A34" s="18" t="s">
        <v>11</v>
      </c>
    </row>
    <row r="35" spans="1:1" ht="15.75" x14ac:dyDescent="0.25">
      <c r="A35" s="26" t="str">
        <f>"- Giá trung bình:" &amp;  F23/D12&amp;"đồng/kvar chưa có thuế VAT"</f>
        <v>- Giá trung bình:118220đồng/kvar chưa có thuế VAT</v>
      </c>
    </row>
  </sheetData>
  <mergeCells count="4">
    <mergeCell ref="A3:B3"/>
    <mergeCell ref="A4:B4"/>
    <mergeCell ref="A5:B5"/>
    <mergeCell ref="A6:B6"/>
  </mergeCells>
  <printOptions horizontalCentered="1"/>
  <pageMargins left="0" right="0" top="0" bottom="0" header="0" footer="0"/>
  <pageSetup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E16" sqref="E16"/>
    </sheetView>
  </sheetViews>
  <sheetFormatPr defaultRowHeight="12.75" x14ac:dyDescent="0.2"/>
  <cols>
    <col min="1" max="1" width="5.85546875" customWidth="1"/>
    <col min="2" max="2" width="63.7109375" customWidth="1"/>
    <col min="3" max="3" width="9.28515625" customWidth="1"/>
    <col min="4" max="4" width="7.5703125" customWidth="1"/>
    <col min="5" max="5" width="11.5703125" customWidth="1"/>
    <col min="6" max="6" width="13.5703125" customWidth="1"/>
    <col min="7" max="7" width="14.5703125" customWidth="1"/>
    <col min="8" max="8" width="0.7109375" customWidth="1"/>
    <col min="9" max="9" width="12.140625" customWidth="1"/>
    <col min="10" max="10" width="12" customWidth="1"/>
  </cols>
  <sheetData>
    <row r="1" spans="1:10" ht="17.25" x14ac:dyDescent="0.3">
      <c r="A1" s="1"/>
      <c r="B1" s="1"/>
      <c r="C1" s="1"/>
      <c r="D1" s="1"/>
      <c r="E1" s="1"/>
      <c r="F1" s="1"/>
      <c r="G1" s="1"/>
    </row>
    <row r="2" spans="1:10" ht="17.25" x14ac:dyDescent="0.3">
      <c r="A2" s="1"/>
      <c r="B2" s="1"/>
      <c r="C2" s="1"/>
      <c r="D2" s="1"/>
      <c r="E2" s="1"/>
      <c r="F2" s="1"/>
      <c r="G2" s="1"/>
    </row>
    <row r="3" spans="1:10" ht="18" x14ac:dyDescent="0.3">
      <c r="A3" s="57"/>
      <c r="B3" s="57"/>
      <c r="C3" s="2"/>
      <c r="D3" s="2"/>
      <c r="E3" s="1"/>
      <c r="F3" s="2"/>
      <c r="G3" s="3"/>
    </row>
    <row r="4" spans="1:10" ht="18" x14ac:dyDescent="0.3">
      <c r="A4" s="57"/>
      <c r="B4" s="57"/>
      <c r="C4" s="2"/>
      <c r="D4" s="2"/>
      <c r="E4" s="1"/>
      <c r="F4" s="4"/>
      <c r="G4" s="4"/>
    </row>
    <row r="5" spans="1:10" ht="18" x14ac:dyDescent="0.3">
      <c r="A5" s="57"/>
      <c r="B5" s="57"/>
      <c r="C5" s="2"/>
      <c r="D5" s="2"/>
      <c r="E5" s="1"/>
      <c r="F5" s="5"/>
      <c r="G5" s="5"/>
    </row>
    <row r="6" spans="1:10" ht="2.25" customHeight="1" x14ac:dyDescent="0.3">
      <c r="A6" s="57"/>
      <c r="B6" s="57"/>
      <c r="C6" s="2"/>
      <c r="D6" s="2"/>
      <c r="E6" s="1"/>
      <c r="F6" s="1"/>
      <c r="G6" s="1"/>
    </row>
    <row r="7" spans="1:10" ht="27.75" customHeight="1" x14ac:dyDescent="0.3">
      <c r="A7" s="7" t="s">
        <v>30</v>
      </c>
      <c r="B7" s="7"/>
      <c r="C7" s="7"/>
      <c r="D7" s="7"/>
      <c r="E7" s="7"/>
      <c r="F7" s="7"/>
      <c r="G7" s="7"/>
    </row>
    <row r="8" spans="1:10" ht="20.25" x14ac:dyDescent="0.3">
      <c r="A8" s="7" t="s">
        <v>49</v>
      </c>
      <c r="B8" s="6"/>
      <c r="C8" s="6"/>
      <c r="D8" s="6"/>
      <c r="E8" s="6"/>
      <c r="F8" s="6"/>
      <c r="G8" s="6"/>
    </row>
    <row r="9" spans="1:10" ht="18.75" x14ac:dyDescent="0.3">
      <c r="A9" s="7" t="str">
        <f>'30kvar'!A9</f>
        <v>Số: 0603-CN ngày 06/03/2025</v>
      </c>
      <c r="B9" s="7"/>
      <c r="C9" s="7"/>
      <c r="D9" s="7"/>
      <c r="E9" s="7"/>
      <c r="F9" s="7"/>
      <c r="G9" s="7"/>
    </row>
    <row r="10" spans="1:10" ht="3.75" customHeight="1" x14ac:dyDescent="0.25">
      <c r="A10" s="8"/>
      <c r="B10" s="8"/>
      <c r="C10" s="8"/>
      <c r="D10" s="8"/>
      <c r="E10" s="8"/>
      <c r="F10" s="21"/>
      <c r="G10" s="8"/>
    </row>
    <row r="11" spans="1:10" s="48" customFormat="1" ht="31.5" x14ac:dyDescent="0.2">
      <c r="A11" s="50" t="s">
        <v>0</v>
      </c>
      <c r="B11" s="50" t="s">
        <v>1</v>
      </c>
      <c r="C11" s="51" t="s">
        <v>12</v>
      </c>
      <c r="D11" s="51" t="s">
        <v>2</v>
      </c>
      <c r="E11" s="51" t="s">
        <v>3</v>
      </c>
      <c r="F11" s="52" t="s">
        <v>4</v>
      </c>
      <c r="G11" s="50" t="s">
        <v>5</v>
      </c>
      <c r="I11" s="53"/>
      <c r="J11" s="54"/>
    </row>
    <row r="12" spans="1:10" ht="15.75" x14ac:dyDescent="0.25">
      <c r="A12" s="12">
        <v>1</v>
      </c>
      <c r="B12" s="13" t="s">
        <v>55</v>
      </c>
      <c r="C12" s="12" t="s">
        <v>13</v>
      </c>
      <c r="D12" s="12">
        <v>300</v>
      </c>
      <c r="E12" s="14">
        <v>42500</v>
      </c>
      <c r="F12" s="14">
        <f t="shared" ref="F12:F20" si="0">E12*D12</f>
        <v>12750000</v>
      </c>
      <c r="G12" s="23" t="s">
        <v>119</v>
      </c>
      <c r="I12" s="32"/>
      <c r="J12" s="32"/>
    </row>
    <row r="13" spans="1:10" s="48" customFormat="1" ht="32.25" customHeight="1" x14ac:dyDescent="0.2">
      <c r="A13" s="45">
        <v>2</v>
      </c>
      <c r="B13" s="46" t="s">
        <v>48</v>
      </c>
      <c r="C13" s="45" t="s">
        <v>15</v>
      </c>
      <c r="D13" s="45">
        <v>2</v>
      </c>
      <c r="E13" s="47">
        <v>4130000</v>
      </c>
      <c r="F13" s="47">
        <f t="shared" si="0"/>
        <v>8260000</v>
      </c>
      <c r="G13" s="15" t="s">
        <v>115</v>
      </c>
      <c r="I13" s="49">
        <f>5930000*0.6</f>
        <v>3558000</v>
      </c>
      <c r="J13" s="49"/>
    </row>
    <row r="14" spans="1:10" s="48" customFormat="1" ht="31.5" x14ac:dyDescent="0.2">
      <c r="A14" s="45">
        <v>3</v>
      </c>
      <c r="B14" s="46" t="s">
        <v>73</v>
      </c>
      <c r="C14" s="45" t="s">
        <v>15</v>
      </c>
      <c r="D14" s="45">
        <v>1</v>
      </c>
      <c r="E14" s="47">
        <v>2900000</v>
      </c>
      <c r="F14" s="47">
        <f t="shared" si="0"/>
        <v>2900000</v>
      </c>
      <c r="G14" s="15" t="s">
        <v>117</v>
      </c>
      <c r="I14" s="49">
        <f>+I13*1.15</f>
        <v>4091699.9999999995</v>
      </c>
      <c r="J14" s="49"/>
    </row>
    <row r="15" spans="1:10" ht="15.75" x14ac:dyDescent="0.25">
      <c r="A15" s="12">
        <v>4</v>
      </c>
      <c r="B15" s="13" t="s">
        <v>44</v>
      </c>
      <c r="C15" s="12" t="s">
        <v>15</v>
      </c>
      <c r="D15" s="12">
        <v>7</v>
      </c>
      <c r="E15" s="14">
        <v>715000</v>
      </c>
      <c r="F15" s="14">
        <f t="shared" si="0"/>
        <v>5005000</v>
      </c>
      <c r="G15" s="15" t="s">
        <v>123</v>
      </c>
      <c r="I15" s="32"/>
      <c r="J15" s="32"/>
    </row>
    <row r="16" spans="1:10" s="48" customFormat="1" ht="39" customHeight="1" x14ac:dyDescent="0.2">
      <c r="A16" s="45">
        <v>5</v>
      </c>
      <c r="B16" s="46" t="s">
        <v>106</v>
      </c>
      <c r="C16" s="45" t="s">
        <v>15</v>
      </c>
      <c r="D16" s="45">
        <v>1</v>
      </c>
      <c r="E16" s="47">
        <v>5690000</v>
      </c>
      <c r="F16" s="47">
        <f t="shared" si="0"/>
        <v>5690000</v>
      </c>
      <c r="G16" s="15" t="s">
        <v>16</v>
      </c>
      <c r="I16" s="49"/>
      <c r="J16" s="49">
        <f>40*7</f>
        <v>280</v>
      </c>
    </row>
    <row r="17" spans="1:10" ht="15.75" x14ac:dyDescent="0.25">
      <c r="A17" s="12">
        <v>6</v>
      </c>
      <c r="B17" s="13" t="s">
        <v>17</v>
      </c>
      <c r="C17" s="12" t="s">
        <v>18</v>
      </c>
      <c r="D17" s="12">
        <v>1</v>
      </c>
      <c r="E17" s="14">
        <v>1350000</v>
      </c>
      <c r="F17" s="14">
        <f t="shared" si="0"/>
        <v>1350000</v>
      </c>
      <c r="G17" s="15" t="s">
        <v>99</v>
      </c>
    </row>
    <row r="18" spans="1:10" s="48" customFormat="1" ht="31.5" x14ac:dyDescent="0.2">
      <c r="A18" s="45">
        <v>7</v>
      </c>
      <c r="B18" s="46" t="s">
        <v>19</v>
      </c>
      <c r="C18" s="45" t="s">
        <v>18</v>
      </c>
      <c r="D18" s="45">
        <v>1</v>
      </c>
      <c r="E18" s="47">
        <v>850000</v>
      </c>
      <c r="F18" s="47">
        <f t="shared" si="0"/>
        <v>850000</v>
      </c>
      <c r="G18" s="15" t="s">
        <v>100</v>
      </c>
      <c r="I18" s="55"/>
    </row>
    <row r="19" spans="1:10" ht="15.75" x14ac:dyDescent="0.25">
      <c r="A19" s="12">
        <v>8</v>
      </c>
      <c r="B19" s="13" t="s">
        <v>33</v>
      </c>
      <c r="C19" s="12" t="s">
        <v>95</v>
      </c>
      <c r="D19" s="12">
        <v>0</v>
      </c>
      <c r="E19" s="14">
        <v>0</v>
      </c>
      <c r="F19" s="14">
        <f t="shared" si="0"/>
        <v>0</v>
      </c>
      <c r="G19" s="15" t="s">
        <v>34</v>
      </c>
    </row>
    <row r="20" spans="1:10" ht="18.75" x14ac:dyDescent="0.3">
      <c r="A20" s="12">
        <v>9</v>
      </c>
      <c r="B20" s="13" t="s">
        <v>21</v>
      </c>
      <c r="C20" s="12" t="s">
        <v>14</v>
      </c>
      <c r="D20" s="25">
        <v>2</v>
      </c>
      <c r="E20" s="14">
        <v>600000</v>
      </c>
      <c r="F20" s="14">
        <f t="shared" si="0"/>
        <v>1200000</v>
      </c>
      <c r="G20" s="15" t="s">
        <v>36</v>
      </c>
      <c r="J20" s="27"/>
    </row>
    <row r="21" spans="1:10" ht="15.75" x14ac:dyDescent="0.25">
      <c r="A21" s="12">
        <v>10</v>
      </c>
      <c r="B21" s="13" t="s">
        <v>22</v>
      </c>
      <c r="C21" s="12" t="s">
        <v>14</v>
      </c>
      <c r="D21" s="12"/>
      <c r="E21" s="14">
        <v>800000</v>
      </c>
      <c r="F21" s="14">
        <f>E21*D21</f>
        <v>0</v>
      </c>
      <c r="G21" s="15" t="s">
        <v>36</v>
      </c>
    </row>
    <row r="22" spans="1:10" ht="15.75" x14ac:dyDescent="0.25">
      <c r="A22" s="12">
        <v>11</v>
      </c>
      <c r="B22" s="13" t="s">
        <v>26</v>
      </c>
      <c r="C22" s="12" t="s">
        <v>23</v>
      </c>
      <c r="D22" s="12"/>
      <c r="E22" s="14">
        <v>700000</v>
      </c>
      <c r="F22" s="14">
        <f>E22*D22</f>
        <v>0</v>
      </c>
      <c r="G22" s="15" t="s">
        <v>37</v>
      </c>
    </row>
    <row r="23" spans="1:10" ht="15.75" x14ac:dyDescent="0.25">
      <c r="A23" s="12"/>
      <c r="B23" s="13" t="s">
        <v>7</v>
      </c>
      <c r="C23" s="12"/>
      <c r="D23" s="12"/>
      <c r="E23" s="14"/>
      <c r="F23" s="14">
        <f>SUM(F12:F22)</f>
        <v>38005000</v>
      </c>
      <c r="G23" s="24"/>
    </row>
    <row r="24" spans="1:10" ht="15.75" x14ac:dyDescent="0.25">
      <c r="A24" s="12"/>
      <c r="B24" s="13" t="s">
        <v>8</v>
      </c>
      <c r="C24" s="12"/>
      <c r="D24" s="12"/>
      <c r="E24" s="14"/>
      <c r="F24" s="14">
        <f>F23*0.1</f>
        <v>3800500</v>
      </c>
      <c r="G24" s="15"/>
    </row>
    <row r="25" spans="1:10" ht="15.75" x14ac:dyDescent="0.25">
      <c r="A25" s="12"/>
      <c r="B25" s="13" t="s">
        <v>9</v>
      </c>
      <c r="C25" s="12"/>
      <c r="D25" s="12"/>
      <c r="E25" s="14"/>
      <c r="F25" s="20">
        <f>F24+F23</f>
        <v>41805500</v>
      </c>
      <c r="G25" s="15"/>
    </row>
    <row r="26" spans="1:10" ht="19.5" x14ac:dyDescent="0.35">
      <c r="A26" s="19"/>
      <c r="B26" s="29" t="s">
        <v>38</v>
      </c>
      <c r="C26" s="1"/>
      <c r="D26" s="1"/>
      <c r="E26" s="1"/>
      <c r="F26" s="29" t="s">
        <v>39</v>
      </c>
      <c r="G26" s="1"/>
    </row>
    <row r="27" spans="1:10" ht="17.25" x14ac:dyDescent="0.3">
      <c r="B27" s="17"/>
      <c r="C27" s="1"/>
      <c r="D27" s="1"/>
      <c r="E27" s="1"/>
      <c r="F27" s="1"/>
      <c r="G27" s="1"/>
      <c r="J27" s="42"/>
    </row>
    <row r="28" spans="1:10" ht="17.25" x14ac:dyDescent="0.3">
      <c r="B28" s="17"/>
      <c r="C28" s="1"/>
      <c r="D28" s="1"/>
      <c r="E28" s="1"/>
      <c r="F28" s="1"/>
      <c r="G28" s="1"/>
    </row>
    <row r="29" spans="1:10" s="27" customFormat="1" ht="18.75" x14ac:dyDescent="0.3">
      <c r="C29" s="28"/>
      <c r="D29" s="28"/>
      <c r="E29" s="28"/>
      <c r="F29" s="28"/>
      <c r="G29" s="28"/>
    </row>
    <row r="30" spans="1:10" s="27" customFormat="1" ht="18.75" x14ac:dyDescent="0.3">
      <c r="B30" s="28"/>
      <c r="C30" s="28"/>
      <c r="D30" s="28"/>
      <c r="E30" s="28"/>
      <c r="F30" s="28"/>
      <c r="G30" s="28"/>
    </row>
    <row r="31" spans="1:10" x14ac:dyDescent="0.2">
      <c r="A31" s="16" t="s">
        <v>6</v>
      </c>
    </row>
    <row r="32" spans="1:10" ht="15.75" x14ac:dyDescent="0.25">
      <c r="A32" s="22" t="s">
        <v>54</v>
      </c>
    </row>
    <row r="33" spans="1:1" ht="15.75" x14ac:dyDescent="0.25">
      <c r="A33" s="18" t="s">
        <v>10</v>
      </c>
    </row>
    <row r="34" spans="1:1" ht="15.75" x14ac:dyDescent="0.25">
      <c r="A34" s="18" t="s">
        <v>11</v>
      </c>
    </row>
    <row r="35" spans="1:1" ht="15.75" x14ac:dyDescent="0.25">
      <c r="A35" s="26" t="str">
        <f>"- Giá trung bình:" &amp;  F23/D12&amp;"đồng/kvar chưa có thuế VAT"</f>
        <v>- Giá trung bình:126683,333333333đồng/kvar chưa có thuế VAT</v>
      </c>
    </row>
  </sheetData>
  <mergeCells count="4">
    <mergeCell ref="A3:B3"/>
    <mergeCell ref="A4:B4"/>
    <mergeCell ref="A5:B5"/>
    <mergeCell ref="A6:B6"/>
  </mergeCells>
  <printOptions horizontalCentered="1"/>
  <pageMargins left="0" right="0" top="0" bottom="0" header="0" footer="0"/>
  <pageSetup scale="9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E15" sqref="E15"/>
    </sheetView>
  </sheetViews>
  <sheetFormatPr defaultRowHeight="12.75" x14ac:dyDescent="0.2"/>
  <cols>
    <col min="1" max="1" width="5.85546875" customWidth="1"/>
    <col min="2" max="2" width="75.7109375" customWidth="1"/>
    <col min="3" max="3" width="9.28515625" customWidth="1"/>
    <col min="4" max="4" width="7.5703125" customWidth="1"/>
    <col min="5" max="5" width="11.5703125" customWidth="1"/>
    <col min="6" max="6" width="13.5703125" customWidth="1"/>
    <col min="7" max="7" width="13.140625" customWidth="1"/>
    <col min="8" max="8" width="0.7109375" customWidth="1"/>
    <col min="9" max="9" width="11.5703125" customWidth="1"/>
    <col min="10" max="10" width="11.85546875" customWidth="1"/>
  </cols>
  <sheetData>
    <row r="1" spans="1:10" ht="17.25" x14ac:dyDescent="0.3">
      <c r="A1" s="1"/>
      <c r="B1" s="1"/>
      <c r="C1" s="1"/>
      <c r="D1" s="1"/>
      <c r="E1" s="1"/>
      <c r="F1" s="1"/>
      <c r="G1" s="1"/>
    </row>
    <row r="2" spans="1:10" ht="17.25" x14ac:dyDescent="0.3">
      <c r="A2" s="1"/>
      <c r="B2" s="1"/>
      <c r="C2" s="1"/>
      <c r="D2" s="1"/>
      <c r="E2" s="1"/>
      <c r="F2" s="1"/>
      <c r="G2" s="1"/>
    </row>
    <row r="3" spans="1:10" ht="18" x14ac:dyDescent="0.3">
      <c r="A3" s="57"/>
      <c r="B3" s="57"/>
      <c r="C3" s="2"/>
      <c r="D3" s="2"/>
      <c r="E3" s="1"/>
      <c r="F3" s="2"/>
      <c r="G3" s="3"/>
    </row>
    <row r="4" spans="1:10" ht="18" x14ac:dyDescent="0.3">
      <c r="A4" s="57"/>
      <c r="B4" s="57"/>
      <c r="C4" s="2"/>
      <c r="D4" s="2"/>
      <c r="E4" s="1"/>
      <c r="F4" s="4"/>
      <c r="G4" s="4"/>
    </row>
    <row r="5" spans="1:10" ht="18" x14ac:dyDescent="0.3">
      <c r="A5" s="57"/>
      <c r="B5" s="57"/>
      <c r="C5" s="2"/>
      <c r="D5" s="2"/>
      <c r="E5" s="1"/>
      <c r="F5" s="1"/>
      <c r="G5" s="1"/>
    </row>
    <row r="6" spans="1:10" ht="27" customHeight="1" x14ac:dyDescent="0.3">
      <c r="A6" s="61" t="s">
        <v>30</v>
      </c>
      <c r="B6" s="61"/>
      <c r="C6" s="61"/>
      <c r="D6" s="61"/>
      <c r="E6" s="61"/>
      <c r="F6" s="61"/>
      <c r="G6" s="61"/>
    </row>
    <row r="7" spans="1:10" ht="20.25" x14ac:dyDescent="0.3">
      <c r="A7" s="7" t="s">
        <v>50</v>
      </c>
      <c r="B7" s="6"/>
      <c r="C7" s="6"/>
      <c r="D7" s="6"/>
      <c r="E7" s="6"/>
      <c r="F7" s="6"/>
      <c r="G7" s="6"/>
    </row>
    <row r="8" spans="1:10" ht="18.75" x14ac:dyDescent="0.3">
      <c r="A8" s="7" t="str">
        <f>'30kvar'!A9</f>
        <v>Số: 0603-CN ngày 06/03/2025</v>
      </c>
      <c r="B8" s="7"/>
      <c r="C8" s="7"/>
      <c r="D8" s="7"/>
      <c r="E8" s="7"/>
      <c r="F8" s="7"/>
      <c r="G8" s="7"/>
    </row>
    <row r="9" spans="1:10" ht="15.75" x14ac:dyDescent="0.25">
      <c r="A9" s="8"/>
      <c r="B9" s="8"/>
      <c r="C9" s="8"/>
      <c r="D9" s="8"/>
      <c r="E9" s="8"/>
      <c r="F9" s="21"/>
      <c r="G9" s="8"/>
    </row>
    <row r="10" spans="1:10" ht="31.5" x14ac:dyDescent="0.25">
      <c r="A10" s="9" t="s">
        <v>0</v>
      </c>
      <c r="B10" s="9" t="s">
        <v>1</v>
      </c>
      <c r="C10" s="10" t="s">
        <v>12</v>
      </c>
      <c r="D10" s="10" t="s">
        <v>2</v>
      </c>
      <c r="E10" s="10" t="s">
        <v>3</v>
      </c>
      <c r="F10" s="11" t="s">
        <v>4</v>
      </c>
      <c r="G10" s="9" t="s">
        <v>5</v>
      </c>
      <c r="I10" s="40"/>
      <c r="J10" s="41"/>
    </row>
    <row r="11" spans="1:10" ht="15.75" x14ac:dyDescent="0.25">
      <c r="A11" s="12">
        <v>1</v>
      </c>
      <c r="B11" s="13" t="s">
        <v>55</v>
      </c>
      <c r="C11" s="12" t="s">
        <v>13</v>
      </c>
      <c r="D11" s="12">
        <v>400</v>
      </c>
      <c r="E11" s="14">
        <v>42500</v>
      </c>
      <c r="F11" s="14">
        <f t="shared" ref="F11:F19" si="0">E11*D11</f>
        <v>17000000</v>
      </c>
      <c r="G11" s="23" t="s">
        <v>119</v>
      </c>
      <c r="I11" s="32"/>
      <c r="J11" s="32"/>
    </row>
    <row r="12" spans="1:10" s="48" customFormat="1" ht="31.5" x14ac:dyDescent="0.2">
      <c r="A12" s="45">
        <v>2</v>
      </c>
      <c r="B12" s="46" t="s">
        <v>48</v>
      </c>
      <c r="C12" s="45" t="s">
        <v>15</v>
      </c>
      <c r="D12" s="45">
        <v>2</v>
      </c>
      <c r="E12" s="47">
        <v>4130000</v>
      </c>
      <c r="F12" s="47">
        <f t="shared" si="0"/>
        <v>8260000</v>
      </c>
      <c r="G12" s="15" t="s">
        <v>114</v>
      </c>
      <c r="I12" s="49"/>
      <c r="J12" s="49"/>
    </row>
    <row r="13" spans="1:10" s="48" customFormat="1" ht="31.5" x14ac:dyDescent="0.2">
      <c r="A13" s="45">
        <v>3</v>
      </c>
      <c r="B13" s="46" t="s">
        <v>51</v>
      </c>
      <c r="C13" s="45" t="s">
        <v>15</v>
      </c>
      <c r="D13" s="45">
        <v>1</v>
      </c>
      <c r="E13" s="47">
        <v>2550000</v>
      </c>
      <c r="F13" s="47">
        <f t="shared" si="0"/>
        <v>2550000</v>
      </c>
      <c r="G13" s="15" t="s">
        <v>71</v>
      </c>
      <c r="I13" s="49"/>
      <c r="J13" s="49"/>
    </row>
    <row r="14" spans="1:10" ht="15.75" x14ac:dyDescent="0.25">
      <c r="A14" s="12">
        <v>4</v>
      </c>
      <c r="B14" s="13" t="s">
        <v>44</v>
      </c>
      <c r="C14" s="12" t="s">
        <v>15</v>
      </c>
      <c r="D14" s="12">
        <v>9</v>
      </c>
      <c r="E14" s="14">
        <v>715000</v>
      </c>
      <c r="F14" s="14">
        <f t="shared" si="0"/>
        <v>6435000</v>
      </c>
      <c r="G14" s="15" t="s">
        <v>123</v>
      </c>
      <c r="I14" s="32"/>
      <c r="J14" s="32"/>
    </row>
    <row r="15" spans="1:10" ht="18.75" customHeight="1" x14ac:dyDescent="0.25">
      <c r="A15" s="12">
        <v>5</v>
      </c>
      <c r="B15" s="13" t="s">
        <v>107</v>
      </c>
      <c r="C15" s="12" t="s">
        <v>15</v>
      </c>
      <c r="D15" s="12">
        <v>1</v>
      </c>
      <c r="E15" s="14">
        <v>6880000</v>
      </c>
      <c r="F15" s="14">
        <f t="shared" si="0"/>
        <v>6880000</v>
      </c>
      <c r="G15" s="15" t="s">
        <v>16</v>
      </c>
      <c r="I15" s="49"/>
      <c r="J15" s="32">
        <f>+D11/9</f>
        <v>44.444444444444443</v>
      </c>
    </row>
    <row r="16" spans="1:10" ht="15.75" x14ac:dyDescent="0.25">
      <c r="A16" s="12">
        <v>6</v>
      </c>
      <c r="B16" s="13" t="s">
        <v>17</v>
      </c>
      <c r="C16" s="12" t="s">
        <v>18</v>
      </c>
      <c r="D16" s="12">
        <v>1</v>
      </c>
      <c r="E16" s="14">
        <v>1850000</v>
      </c>
      <c r="F16" s="14">
        <f t="shared" si="0"/>
        <v>1850000</v>
      </c>
      <c r="G16" s="15" t="s">
        <v>99</v>
      </c>
      <c r="J16">
        <f>40*9</f>
        <v>360</v>
      </c>
    </row>
    <row r="17" spans="1:7" ht="19.5" customHeight="1" x14ac:dyDescent="0.25">
      <c r="A17" s="12">
        <v>7</v>
      </c>
      <c r="B17" s="13" t="s">
        <v>19</v>
      </c>
      <c r="C17" s="12" t="s">
        <v>18</v>
      </c>
      <c r="D17" s="12">
        <v>1</v>
      </c>
      <c r="E17" s="14">
        <v>850000</v>
      </c>
      <c r="F17" s="14">
        <f t="shared" si="0"/>
        <v>850000</v>
      </c>
      <c r="G17" s="15"/>
    </row>
    <row r="18" spans="1:7" ht="15.75" x14ac:dyDescent="0.25">
      <c r="A18" s="12">
        <v>8</v>
      </c>
      <c r="B18" s="13" t="s">
        <v>33</v>
      </c>
      <c r="C18" s="12" t="s">
        <v>95</v>
      </c>
      <c r="D18" s="12">
        <v>0</v>
      </c>
      <c r="E18" s="14">
        <v>0</v>
      </c>
      <c r="F18" s="14">
        <f t="shared" si="0"/>
        <v>0</v>
      </c>
      <c r="G18" s="15" t="s">
        <v>34</v>
      </c>
    </row>
    <row r="19" spans="1:7" ht="15.75" x14ac:dyDescent="0.25">
      <c r="A19" s="12">
        <v>9</v>
      </c>
      <c r="B19" s="13" t="s">
        <v>21</v>
      </c>
      <c r="C19" s="12" t="s">
        <v>14</v>
      </c>
      <c r="D19" s="25">
        <v>2</v>
      </c>
      <c r="E19" s="14">
        <v>600000</v>
      </c>
      <c r="F19" s="14">
        <f t="shared" si="0"/>
        <v>1200000</v>
      </c>
      <c r="G19" s="15" t="s">
        <v>36</v>
      </c>
    </row>
    <row r="20" spans="1:7" ht="15.75" x14ac:dyDescent="0.25">
      <c r="A20" s="12">
        <v>10</v>
      </c>
      <c r="B20" s="13" t="s">
        <v>22</v>
      </c>
      <c r="C20" s="12" t="s">
        <v>14</v>
      </c>
      <c r="D20" s="12"/>
      <c r="E20" s="14">
        <v>800000</v>
      </c>
      <c r="F20" s="14">
        <f>E20*D20</f>
        <v>0</v>
      </c>
      <c r="G20" s="15" t="s">
        <v>36</v>
      </c>
    </row>
    <row r="21" spans="1:7" ht="15.75" x14ac:dyDescent="0.25">
      <c r="A21" s="12">
        <v>11</v>
      </c>
      <c r="B21" s="13" t="s">
        <v>26</v>
      </c>
      <c r="C21" s="12" t="s">
        <v>23</v>
      </c>
      <c r="D21" s="12"/>
      <c r="E21" s="14">
        <v>700000</v>
      </c>
      <c r="F21" s="14">
        <f>E21*D21</f>
        <v>0</v>
      </c>
      <c r="G21" s="15" t="s">
        <v>37</v>
      </c>
    </row>
    <row r="22" spans="1:7" ht="15.75" x14ac:dyDescent="0.25">
      <c r="A22" s="12"/>
      <c r="B22" s="13" t="s">
        <v>7</v>
      </c>
      <c r="C22" s="12"/>
      <c r="D22" s="12"/>
      <c r="E22" s="14"/>
      <c r="F22" s="14">
        <f>SUM(F11:F21)</f>
        <v>45025000</v>
      </c>
      <c r="G22" s="24"/>
    </row>
    <row r="23" spans="1:7" ht="15.75" x14ac:dyDescent="0.25">
      <c r="A23" s="12"/>
      <c r="B23" s="13" t="s">
        <v>8</v>
      </c>
      <c r="C23" s="12"/>
      <c r="D23" s="12"/>
      <c r="E23" s="14"/>
      <c r="F23" s="14">
        <f>F22*0.1</f>
        <v>4502500</v>
      </c>
      <c r="G23" s="15"/>
    </row>
    <row r="24" spans="1:7" ht="15.75" x14ac:dyDescent="0.25">
      <c r="A24" s="12"/>
      <c r="B24" s="13" t="s">
        <v>9</v>
      </c>
      <c r="C24" s="12"/>
      <c r="D24" s="12"/>
      <c r="E24" s="14"/>
      <c r="F24" s="20">
        <f>F23+F22</f>
        <v>49527500</v>
      </c>
      <c r="G24" s="15"/>
    </row>
    <row r="25" spans="1:7" ht="19.5" x14ac:dyDescent="0.35">
      <c r="A25" s="19"/>
      <c r="B25" s="29" t="s">
        <v>38</v>
      </c>
      <c r="C25" s="1"/>
      <c r="D25" s="1"/>
      <c r="E25" s="1"/>
      <c r="F25" s="29" t="s">
        <v>39</v>
      </c>
      <c r="G25" s="1"/>
    </row>
    <row r="26" spans="1:7" ht="17.25" x14ac:dyDescent="0.3">
      <c r="B26" s="17"/>
      <c r="C26" s="1"/>
      <c r="D26" s="1"/>
      <c r="E26" s="1"/>
      <c r="F26" s="1"/>
      <c r="G26" s="1"/>
    </row>
    <row r="27" spans="1:7" ht="17.25" x14ac:dyDescent="0.3">
      <c r="B27" s="17"/>
      <c r="C27" s="1"/>
      <c r="D27" s="1"/>
      <c r="E27" s="1"/>
      <c r="F27" s="1"/>
      <c r="G27" s="1"/>
    </row>
    <row r="28" spans="1:7" s="27" customFormat="1" ht="18.75" x14ac:dyDescent="0.3">
      <c r="C28" s="28"/>
      <c r="D28" s="28"/>
      <c r="E28" s="28"/>
      <c r="F28" s="28"/>
      <c r="G28" s="28"/>
    </row>
    <row r="29" spans="1:7" s="27" customFormat="1" ht="18.75" x14ac:dyDescent="0.3">
      <c r="B29" s="28"/>
      <c r="C29" s="28"/>
      <c r="D29" s="28"/>
      <c r="E29" s="28"/>
      <c r="F29" s="28"/>
      <c r="G29" s="28"/>
    </row>
    <row r="30" spans="1:7" x14ac:dyDescent="0.2">
      <c r="A30" s="16" t="s">
        <v>6</v>
      </c>
    </row>
    <row r="31" spans="1:7" ht="15.75" x14ac:dyDescent="0.25">
      <c r="A31" s="22" t="s">
        <v>54</v>
      </c>
    </row>
    <row r="32" spans="1:7" ht="15.75" x14ac:dyDescent="0.25">
      <c r="A32" s="18" t="s">
        <v>10</v>
      </c>
    </row>
    <row r="33" spans="1:7" ht="15.75" x14ac:dyDescent="0.25">
      <c r="A33" s="18" t="s">
        <v>11</v>
      </c>
    </row>
    <row r="34" spans="1:7" ht="15.75" x14ac:dyDescent="0.25">
      <c r="A34" s="26" t="str">
        <f>"- Giá trung bình:" &amp;  F22/D11&amp;"đồng/kvar chưa có thuế VAT"</f>
        <v>- Giá trung bình:112562,5đồng/kvar chưa có thuế VAT</v>
      </c>
      <c r="G34" s="42"/>
    </row>
  </sheetData>
  <mergeCells count="4">
    <mergeCell ref="A3:B3"/>
    <mergeCell ref="A4:B4"/>
    <mergeCell ref="A5:B5"/>
    <mergeCell ref="A6:G6"/>
  </mergeCells>
  <printOptions horizontalCentered="1"/>
  <pageMargins left="0" right="0" top="0" bottom="0" header="0" footer="0"/>
  <pageSetup scale="9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E15" sqref="E15"/>
    </sheetView>
  </sheetViews>
  <sheetFormatPr defaultRowHeight="12.75" x14ac:dyDescent="0.2"/>
  <cols>
    <col min="1" max="1" width="5.85546875" customWidth="1"/>
    <col min="2" max="2" width="61.85546875" customWidth="1"/>
    <col min="3" max="3" width="12.85546875" customWidth="1"/>
    <col min="4" max="4" width="9.85546875" style="38" customWidth="1"/>
    <col min="5" max="5" width="11.5703125" customWidth="1"/>
    <col min="6" max="6" width="13.5703125" customWidth="1"/>
    <col min="7" max="7" width="13.140625" customWidth="1"/>
    <col min="8" max="8" width="0.7109375" customWidth="1"/>
    <col min="9" max="9" width="11.28515625" customWidth="1"/>
    <col min="10" max="10" width="11.7109375" customWidth="1"/>
  </cols>
  <sheetData>
    <row r="1" spans="1:10" ht="17.25" x14ac:dyDescent="0.3">
      <c r="A1" s="1"/>
      <c r="B1" s="1"/>
      <c r="C1" s="1"/>
      <c r="D1" s="4"/>
      <c r="E1" s="1"/>
      <c r="F1" s="1"/>
      <c r="G1" s="1"/>
    </row>
    <row r="2" spans="1:10" ht="17.25" x14ac:dyDescent="0.3">
      <c r="A2" s="1"/>
      <c r="B2" s="1"/>
      <c r="C2" s="1"/>
      <c r="D2" s="4"/>
      <c r="E2" s="1"/>
      <c r="F2" s="1"/>
      <c r="G2" s="1"/>
    </row>
    <row r="3" spans="1:10" ht="18" x14ac:dyDescent="0.3">
      <c r="A3" s="57"/>
      <c r="B3" s="57"/>
      <c r="C3" s="2"/>
      <c r="D3" s="35"/>
      <c r="E3" s="1"/>
      <c r="F3" s="2"/>
      <c r="G3" s="3"/>
    </row>
    <row r="4" spans="1:10" ht="18" x14ac:dyDescent="0.3">
      <c r="A4" s="57"/>
      <c r="B4" s="57"/>
      <c r="C4" s="2"/>
      <c r="D4" s="35"/>
      <c r="E4" s="1"/>
      <c r="F4" s="4"/>
      <c r="G4" s="4"/>
    </row>
    <row r="5" spans="1:10" ht="18" x14ac:dyDescent="0.3">
      <c r="A5" s="57"/>
      <c r="B5" s="57"/>
      <c r="C5" s="2"/>
      <c r="D5" s="35"/>
      <c r="E5" s="1"/>
      <c r="F5" s="5"/>
      <c r="G5" s="5"/>
    </row>
    <row r="6" spans="1:10" ht="21" customHeight="1" x14ac:dyDescent="0.3">
      <c r="A6" s="61" t="s">
        <v>30</v>
      </c>
      <c r="B6" s="61"/>
      <c r="C6" s="61"/>
      <c r="D6" s="61"/>
      <c r="E6" s="61"/>
      <c r="F6" s="61"/>
      <c r="G6" s="61"/>
    </row>
    <row r="7" spans="1:10" ht="20.25" customHeight="1" x14ac:dyDescent="0.3">
      <c r="A7" s="61" t="s">
        <v>52</v>
      </c>
      <c r="B7" s="61"/>
      <c r="C7" s="61"/>
      <c r="D7" s="61"/>
      <c r="E7" s="61"/>
      <c r="F7" s="61"/>
      <c r="G7" s="61"/>
    </row>
    <row r="8" spans="1:10" ht="18.75" x14ac:dyDescent="0.3">
      <c r="A8" s="61" t="str">
        <f>'30kvar'!A9</f>
        <v>Số: 0603-CN ngày 06/03/2025</v>
      </c>
      <c r="B8" s="61"/>
      <c r="C8" s="61"/>
      <c r="D8" s="61"/>
      <c r="E8" s="61"/>
      <c r="F8" s="61"/>
      <c r="G8" s="61"/>
    </row>
    <row r="9" spans="1:10" ht="15.75" x14ac:dyDescent="0.25">
      <c r="A9" s="8"/>
      <c r="B9" s="8"/>
      <c r="C9" s="8"/>
      <c r="D9" s="36"/>
      <c r="E9" s="8"/>
      <c r="F9" s="21"/>
      <c r="G9" s="8"/>
    </row>
    <row r="10" spans="1:10" ht="15.75" x14ac:dyDescent="0.25">
      <c r="A10" s="9" t="s">
        <v>0</v>
      </c>
      <c r="B10" s="9" t="s">
        <v>1</v>
      </c>
      <c r="C10" s="10" t="s">
        <v>12</v>
      </c>
      <c r="D10" s="10" t="s">
        <v>2</v>
      </c>
      <c r="E10" s="10" t="s">
        <v>3</v>
      </c>
      <c r="F10" s="11" t="s">
        <v>4</v>
      </c>
      <c r="G10" s="9" t="s">
        <v>5</v>
      </c>
      <c r="I10" s="40"/>
      <c r="J10" s="41"/>
    </row>
    <row r="11" spans="1:10" ht="18" customHeight="1" x14ac:dyDescent="0.25">
      <c r="A11" s="12">
        <v>1</v>
      </c>
      <c r="B11" s="13" t="s">
        <v>55</v>
      </c>
      <c r="C11" s="12" t="s">
        <v>13</v>
      </c>
      <c r="D11" s="12">
        <v>500</v>
      </c>
      <c r="E11" s="14">
        <v>42500</v>
      </c>
      <c r="F11" s="14">
        <f t="shared" ref="F11:F19" si="0">E11*D11</f>
        <v>21250000</v>
      </c>
      <c r="G11" s="23" t="s">
        <v>119</v>
      </c>
      <c r="I11" s="32"/>
      <c r="J11" s="32"/>
    </row>
    <row r="12" spans="1:10" s="48" customFormat="1" ht="31.5" x14ac:dyDescent="0.2">
      <c r="A12" s="45">
        <v>2</v>
      </c>
      <c r="B12" s="46" t="s">
        <v>48</v>
      </c>
      <c r="C12" s="45" t="s">
        <v>15</v>
      </c>
      <c r="D12" s="45">
        <v>2</v>
      </c>
      <c r="E12" s="47">
        <v>4130000</v>
      </c>
      <c r="F12" s="47">
        <f t="shared" si="0"/>
        <v>8260000</v>
      </c>
      <c r="G12" s="15" t="s">
        <v>113</v>
      </c>
      <c r="I12" s="49"/>
      <c r="J12" s="49"/>
    </row>
    <row r="13" spans="1:10" ht="30" customHeight="1" x14ac:dyDescent="0.25">
      <c r="A13" s="12">
        <v>3</v>
      </c>
      <c r="B13" s="13" t="s">
        <v>75</v>
      </c>
      <c r="C13" s="12" t="s">
        <v>15</v>
      </c>
      <c r="D13" s="12">
        <v>1</v>
      </c>
      <c r="E13" s="14">
        <v>2550000</v>
      </c>
      <c r="F13" s="14">
        <f t="shared" si="0"/>
        <v>2550000</v>
      </c>
      <c r="G13" s="15" t="s">
        <v>71</v>
      </c>
      <c r="I13" s="49"/>
      <c r="J13" s="32"/>
    </row>
    <row r="14" spans="1:10" ht="15.75" x14ac:dyDescent="0.25">
      <c r="A14" s="12">
        <v>4</v>
      </c>
      <c r="B14" s="13" t="s">
        <v>44</v>
      </c>
      <c r="C14" s="12" t="s">
        <v>15</v>
      </c>
      <c r="D14" s="12">
        <v>11</v>
      </c>
      <c r="E14" s="14">
        <v>715000</v>
      </c>
      <c r="F14" s="14">
        <f t="shared" si="0"/>
        <v>7865000</v>
      </c>
      <c r="G14" s="15" t="s">
        <v>123</v>
      </c>
      <c r="I14" s="32"/>
      <c r="J14" s="32"/>
    </row>
    <row r="15" spans="1:10" ht="30.75" customHeight="1" x14ac:dyDescent="0.25">
      <c r="A15" s="12">
        <v>5</v>
      </c>
      <c r="B15" s="13" t="s">
        <v>108</v>
      </c>
      <c r="C15" s="12" t="s">
        <v>15</v>
      </c>
      <c r="D15" s="12">
        <v>1</v>
      </c>
      <c r="E15" s="14">
        <v>7660000</v>
      </c>
      <c r="F15" s="14">
        <f t="shared" si="0"/>
        <v>7660000</v>
      </c>
      <c r="G15" s="15" t="s">
        <v>16</v>
      </c>
      <c r="I15" s="49"/>
      <c r="J15" s="32"/>
    </row>
    <row r="16" spans="1:10" ht="17.25" customHeight="1" x14ac:dyDescent="0.25">
      <c r="A16" s="12">
        <v>6</v>
      </c>
      <c r="B16" s="13" t="s">
        <v>17</v>
      </c>
      <c r="C16" s="12" t="s">
        <v>18</v>
      </c>
      <c r="D16" s="12">
        <v>1</v>
      </c>
      <c r="E16" s="14">
        <v>2550000</v>
      </c>
      <c r="F16" s="14">
        <f t="shared" si="0"/>
        <v>2550000</v>
      </c>
      <c r="G16" s="15" t="s">
        <v>99</v>
      </c>
    </row>
    <row r="17" spans="1:10" ht="34.5" customHeight="1" x14ac:dyDescent="0.25">
      <c r="A17" s="12">
        <v>7</v>
      </c>
      <c r="B17" s="13" t="s">
        <v>19</v>
      </c>
      <c r="C17" s="12" t="s">
        <v>18</v>
      </c>
      <c r="D17" s="12">
        <v>1</v>
      </c>
      <c r="E17" s="14">
        <v>1050000</v>
      </c>
      <c r="F17" s="14">
        <f t="shared" si="0"/>
        <v>1050000</v>
      </c>
      <c r="G17" s="15"/>
      <c r="J17">
        <f>1027000/25</f>
        <v>41080</v>
      </c>
    </row>
    <row r="18" spans="1:10" ht="16.5" customHeight="1" x14ac:dyDescent="0.25">
      <c r="A18" s="12">
        <v>8</v>
      </c>
      <c r="B18" s="13" t="s">
        <v>33</v>
      </c>
      <c r="C18" s="12" t="s">
        <v>95</v>
      </c>
      <c r="D18" s="12">
        <v>0</v>
      </c>
      <c r="E18" s="14">
        <v>0</v>
      </c>
      <c r="F18" s="14">
        <f t="shared" si="0"/>
        <v>0</v>
      </c>
      <c r="G18" s="15" t="s">
        <v>34</v>
      </c>
      <c r="I18" s="44"/>
    </row>
    <row r="19" spans="1:10" ht="16.5" customHeight="1" x14ac:dyDescent="0.25">
      <c r="A19" s="12">
        <v>9</v>
      </c>
      <c r="B19" s="13" t="s">
        <v>21</v>
      </c>
      <c r="C19" s="12" t="s">
        <v>14</v>
      </c>
      <c r="D19" s="25">
        <v>3</v>
      </c>
      <c r="E19" s="14">
        <v>600000</v>
      </c>
      <c r="F19" s="14">
        <f t="shared" si="0"/>
        <v>1800000</v>
      </c>
      <c r="G19" s="15" t="s">
        <v>125</v>
      </c>
    </row>
    <row r="20" spans="1:10" ht="16.5" customHeight="1" x14ac:dyDescent="0.25">
      <c r="A20" s="12">
        <v>10</v>
      </c>
      <c r="B20" s="13" t="s">
        <v>22</v>
      </c>
      <c r="C20" s="12" t="s">
        <v>14</v>
      </c>
      <c r="D20" s="12"/>
      <c r="E20" s="14">
        <v>800000</v>
      </c>
      <c r="F20" s="14">
        <f>E20*D20</f>
        <v>0</v>
      </c>
      <c r="G20" s="15" t="s">
        <v>36</v>
      </c>
    </row>
    <row r="21" spans="1:10" ht="16.5" customHeight="1" x14ac:dyDescent="0.25">
      <c r="A21" s="12">
        <v>11</v>
      </c>
      <c r="B21" s="13" t="s">
        <v>118</v>
      </c>
      <c r="C21" s="12" t="s">
        <v>23</v>
      </c>
      <c r="D21" s="12"/>
      <c r="E21" s="14">
        <v>1200000</v>
      </c>
      <c r="F21" s="14">
        <f>E21*D21</f>
        <v>0</v>
      </c>
      <c r="G21" s="15" t="s">
        <v>37</v>
      </c>
    </row>
    <row r="22" spans="1:10" ht="15.75" x14ac:dyDescent="0.25">
      <c r="A22" s="12"/>
      <c r="B22" s="13" t="s">
        <v>7</v>
      </c>
      <c r="C22" s="12"/>
      <c r="D22" s="12"/>
      <c r="E22" s="14"/>
      <c r="F22" s="14">
        <f>SUM(F11:F21)</f>
        <v>52985000</v>
      </c>
      <c r="G22" s="24"/>
    </row>
    <row r="23" spans="1:10" ht="15.75" x14ac:dyDescent="0.25">
      <c r="A23" s="12"/>
      <c r="B23" s="13" t="s">
        <v>8</v>
      </c>
      <c r="C23" s="12"/>
      <c r="D23" s="12"/>
      <c r="E23" s="14"/>
      <c r="F23" s="14">
        <f>F22*0.1</f>
        <v>5298500</v>
      </c>
      <c r="G23" s="15"/>
    </row>
    <row r="24" spans="1:10" ht="15.75" x14ac:dyDescent="0.25">
      <c r="A24" s="12"/>
      <c r="B24" s="13" t="s">
        <v>9</v>
      </c>
      <c r="C24" s="12"/>
      <c r="D24" s="12"/>
      <c r="E24" s="14"/>
      <c r="F24" s="20">
        <f>F23+F22</f>
        <v>58283500</v>
      </c>
      <c r="G24" s="15"/>
    </row>
    <row r="25" spans="1:10" ht="19.5" x14ac:dyDescent="0.35">
      <c r="A25" s="19"/>
      <c r="B25" s="29" t="s">
        <v>38</v>
      </c>
      <c r="C25" s="1"/>
      <c r="D25" s="4"/>
      <c r="E25" s="1"/>
      <c r="F25" s="29" t="s">
        <v>39</v>
      </c>
      <c r="G25" s="1"/>
    </row>
    <row r="26" spans="1:10" ht="17.25" x14ac:dyDescent="0.3">
      <c r="B26" s="17"/>
      <c r="C26" s="1"/>
      <c r="D26" s="4"/>
      <c r="E26" s="1"/>
      <c r="F26" s="1"/>
      <c r="G26" s="1"/>
    </row>
    <row r="27" spans="1:10" ht="17.25" x14ac:dyDescent="0.3">
      <c r="B27" s="17"/>
      <c r="C27" s="1"/>
      <c r="D27" s="4"/>
      <c r="E27" s="1"/>
      <c r="F27" s="1"/>
      <c r="G27" s="1"/>
    </row>
    <row r="28" spans="1:10" s="27" customFormat="1" ht="18.75" x14ac:dyDescent="0.3">
      <c r="C28" s="28"/>
      <c r="D28" s="37"/>
      <c r="E28" s="28"/>
      <c r="F28" s="28"/>
      <c r="G28" s="28"/>
    </row>
    <row r="29" spans="1:10" s="27" customFormat="1" ht="18.75" x14ac:dyDescent="0.3">
      <c r="B29" s="28"/>
      <c r="C29" s="28"/>
      <c r="D29" s="37"/>
      <c r="E29" s="28"/>
      <c r="F29" s="28"/>
      <c r="G29" s="28"/>
    </row>
    <row r="30" spans="1:10" x14ac:dyDescent="0.2">
      <c r="A30" s="16" t="s">
        <v>6</v>
      </c>
    </row>
    <row r="31" spans="1:10" ht="15.75" x14ac:dyDescent="0.25">
      <c r="A31" s="22" t="s">
        <v>54</v>
      </c>
    </row>
    <row r="32" spans="1:10" ht="15.75" x14ac:dyDescent="0.25">
      <c r="A32" s="18" t="s">
        <v>10</v>
      </c>
    </row>
    <row r="33" spans="1:1" ht="15.75" x14ac:dyDescent="0.25">
      <c r="A33" s="18" t="s">
        <v>11</v>
      </c>
    </row>
    <row r="34" spans="1:1" ht="15.75" x14ac:dyDescent="0.25">
      <c r="A34" s="26" t="str">
        <f>"- Giá trung bình:" &amp;  F22/D11&amp;"đồng/kvar chưa có thuế VAT"</f>
        <v>- Giá trung bình:105970đồng/kvar chưa có thuế VAT</v>
      </c>
    </row>
  </sheetData>
  <mergeCells count="6">
    <mergeCell ref="A7:G7"/>
    <mergeCell ref="A8:G8"/>
    <mergeCell ref="A3:B3"/>
    <mergeCell ref="A4:B4"/>
    <mergeCell ref="A5:B5"/>
    <mergeCell ref="A6:G6"/>
  </mergeCells>
  <printOptions horizontalCentered="1"/>
  <pageMargins left="0" right="0" top="0" bottom="0" header="0" footer="0"/>
  <pageSetup scale="9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4" zoomScaleNormal="100" workbookViewId="0">
      <selection activeCell="E16" sqref="E16"/>
    </sheetView>
  </sheetViews>
  <sheetFormatPr defaultRowHeight="12.75" x14ac:dyDescent="0.2"/>
  <cols>
    <col min="1" max="1" width="5.85546875" customWidth="1"/>
    <col min="2" max="2" width="70.42578125" customWidth="1"/>
    <col min="3" max="3" width="9.28515625" customWidth="1"/>
    <col min="4" max="4" width="7.5703125" customWidth="1"/>
    <col min="5" max="5" width="13.42578125" customWidth="1"/>
    <col min="6" max="6" width="13.5703125" customWidth="1"/>
    <col min="7" max="7" width="13.140625" customWidth="1"/>
    <col min="8" max="8" width="0.7109375" customWidth="1"/>
    <col min="9" max="9" width="11" customWidth="1"/>
    <col min="10" max="10" width="12.42578125" customWidth="1"/>
  </cols>
  <sheetData>
    <row r="1" spans="1:10" ht="17.25" x14ac:dyDescent="0.3">
      <c r="A1" s="1"/>
      <c r="B1" s="1"/>
      <c r="C1" s="1"/>
      <c r="D1" s="1"/>
      <c r="E1" s="1"/>
      <c r="F1" s="1"/>
      <c r="G1" s="1"/>
    </row>
    <row r="2" spans="1:10" ht="17.25" x14ac:dyDescent="0.3">
      <c r="A2" s="1"/>
      <c r="B2" s="1"/>
      <c r="C2" s="1"/>
      <c r="D2" s="1"/>
      <c r="E2" s="1"/>
      <c r="F2" s="1"/>
      <c r="G2" s="1"/>
    </row>
    <row r="3" spans="1:10" ht="18" x14ac:dyDescent="0.3">
      <c r="A3" s="57"/>
      <c r="B3" s="57"/>
      <c r="C3" s="2"/>
      <c r="D3" s="2"/>
      <c r="E3" s="1"/>
      <c r="F3" s="2"/>
      <c r="G3" s="3"/>
    </row>
    <row r="4" spans="1:10" ht="18" x14ac:dyDescent="0.3">
      <c r="A4" s="57"/>
      <c r="B4" s="57"/>
      <c r="C4" s="2"/>
      <c r="D4" s="2"/>
      <c r="E4" s="1"/>
      <c r="F4" s="4"/>
      <c r="G4" s="4"/>
    </row>
    <row r="5" spans="1:10" ht="18" x14ac:dyDescent="0.3">
      <c r="A5" s="57"/>
      <c r="B5" s="57"/>
      <c r="C5" s="2"/>
      <c r="D5" s="2"/>
      <c r="E5" s="1"/>
      <c r="F5" s="5"/>
      <c r="G5" s="5"/>
    </row>
    <row r="6" spans="1:10" ht="15" customHeight="1" x14ac:dyDescent="0.3">
      <c r="A6" s="57"/>
      <c r="B6" s="57"/>
      <c r="C6" s="2"/>
      <c r="D6" s="2"/>
      <c r="E6" s="1"/>
      <c r="F6" s="1"/>
      <c r="G6" s="1"/>
    </row>
    <row r="7" spans="1:10" ht="22.5" customHeight="1" x14ac:dyDescent="0.3">
      <c r="A7" s="7" t="s">
        <v>30</v>
      </c>
      <c r="B7" s="7"/>
      <c r="C7" s="7"/>
      <c r="D7" s="7"/>
      <c r="E7" s="7"/>
      <c r="F7" s="7"/>
      <c r="G7" s="7"/>
    </row>
    <row r="8" spans="1:10" ht="20.25" x14ac:dyDescent="0.3">
      <c r="A8" s="7" t="s">
        <v>76</v>
      </c>
      <c r="B8" s="6"/>
      <c r="C8" s="6"/>
      <c r="D8" s="6"/>
      <c r="E8" s="6"/>
      <c r="F8" s="6"/>
      <c r="G8" s="6"/>
    </row>
    <row r="9" spans="1:10" ht="18.75" x14ac:dyDescent="0.3">
      <c r="A9" s="7" t="str">
        <f>'30kvar'!A9</f>
        <v>Số: 0603-CN ngày 06/03/2025</v>
      </c>
      <c r="B9" s="7"/>
      <c r="C9" s="7"/>
      <c r="D9" s="7"/>
      <c r="E9" s="7"/>
      <c r="F9" s="7"/>
      <c r="G9" s="7"/>
    </row>
    <row r="10" spans="1:10" ht="6.75" customHeight="1" x14ac:dyDescent="0.25">
      <c r="A10" s="8"/>
      <c r="B10" s="8"/>
      <c r="C10" s="8"/>
      <c r="D10" s="8"/>
      <c r="E10" s="8"/>
      <c r="F10" s="21"/>
      <c r="G10" s="8"/>
    </row>
    <row r="11" spans="1:10" ht="31.5" x14ac:dyDescent="0.25">
      <c r="A11" s="9" t="s">
        <v>0</v>
      </c>
      <c r="B11" s="9" t="s">
        <v>1</v>
      </c>
      <c r="C11" s="10" t="s">
        <v>12</v>
      </c>
      <c r="D11" s="10" t="s">
        <v>2</v>
      </c>
      <c r="E11" s="10" t="s">
        <v>3</v>
      </c>
      <c r="F11" s="11" t="s">
        <v>4</v>
      </c>
      <c r="G11" s="9" t="s">
        <v>5</v>
      </c>
      <c r="I11" s="40"/>
      <c r="J11" s="41"/>
    </row>
    <row r="12" spans="1:10" ht="15.75" x14ac:dyDescent="0.25">
      <c r="A12" s="12">
        <v>1</v>
      </c>
      <c r="B12" s="13" t="s">
        <v>55</v>
      </c>
      <c r="C12" s="12" t="s">
        <v>13</v>
      </c>
      <c r="D12" s="12">
        <v>1000</v>
      </c>
      <c r="E12" s="14">
        <v>42500</v>
      </c>
      <c r="F12" s="14">
        <f t="shared" ref="F12:F20" si="0">E12*D12</f>
        <v>42500000</v>
      </c>
      <c r="G12" s="23" t="s">
        <v>119</v>
      </c>
      <c r="I12" s="32"/>
      <c r="J12" s="32"/>
    </row>
    <row r="13" spans="1:10" s="48" customFormat="1" ht="31.5" x14ac:dyDescent="0.2">
      <c r="A13" s="45">
        <v>2</v>
      </c>
      <c r="B13" s="46" t="s">
        <v>48</v>
      </c>
      <c r="C13" s="45" t="s">
        <v>15</v>
      </c>
      <c r="D13" s="45">
        <v>4</v>
      </c>
      <c r="E13" s="47">
        <v>4130000</v>
      </c>
      <c r="F13" s="47">
        <f t="shared" si="0"/>
        <v>16520000</v>
      </c>
      <c r="G13" s="15" t="s">
        <v>113</v>
      </c>
      <c r="I13" s="49"/>
      <c r="J13" s="49"/>
    </row>
    <row r="14" spans="1:10" ht="31.5" x14ac:dyDescent="0.25">
      <c r="A14" s="12">
        <v>3</v>
      </c>
      <c r="B14" s="13" t="s">
        <v>75</v>
      </c>
      <c r="C14" s="12" t="s">
        <v>15</v>
      </c>
      <c r="D14" s="12">
        <v>1</v>
      </c>
      <c r="E14" s="14">
        <v>2550000</v>
      </c>
      <c r="F14" s="14">
        <f t="shared" si="0"/>
        <v>2550000</v>
      </c>
      <c r="G14" s="15" t="s">
        <v>96</v>
      </c>
      <c r="I14" s="49"/>
      <c r="J14" s="32"/>
    </row>
    <row r="15" spans="1:10" ht="15.75" x14ac:dyDescent="0.25">
      <c r="A15" s="12">
        <v>4</v>
      </c>
      <c r="B15" s="13" t="s">
        <v>124</v>
      </c>
      <c r="C15" s="12" t="s">
        <v>15</v>
      </c>
      <c r="D15" s="12">
        <v>22</v>
      </c>
      <c r="E15" s="14">
        <v>988000</v>
      </c>
      <c r="F15" s="14">
        <f t="shared" si="0"/>
        <v>21736000</v>
      </c>
      <c r="G15" s="15" t="s">
        <v>123</v>
      </c>
      <c r="I15" s="32"/>
      <c r="J15" s="32"/>
    </row>
    <row r="16" spans="1:10" ht="15.75" x14ac:dyDescent="0.25">
      <c r="A16" s="12">
        <v>5</v>
      </c>
      <c r="B16" s="13" t="s">
        <v>53</v>
      </c>
      <c r="C16" s="12" t="s">
        <v>15</v>
      </c>
      <c r="D16" s="12">
        <v>1</v>
      </c>
      <c r="E16" s="14">
        <v>11100000</v>
      </c>
      <c r="F16" s="14">
        <f t="shared" si="0"/>
        <v>11100000</v>
      </c>
      <c r="G16" s="15" t="s">
        <v>16</v>
      </c>
      <c r="I16" s="49"/>
      <c r="J16" s="32"/>
    </row>
    <row r="17" spans="1:7" ht="15.75" x14ac:dyDescent="0.25">
      <c r="A17" s="12">
        <v>6</v>
      </c>
      <c r="B17" s="13" t="s">
        <v>17</v>
      </c>
      <c r="C17" s="12" t="s">
        <v>18</v>
      </c>
      <c r="D17" s="12">
        <v>1</v>
      </c>
      <c r="E17" s="14">
        <v>5230000</v>
      </c>
      <c r="F17" s="14">
        <f t="shared" si="0"/>
        <v>5230000</v>
      </c>
      <c r="G17" s="15" t="s">
        <v>99</v>
      </c>
    </row>
    <row r="18" spans="1:7" ht="18" customHeight="1" x14ac:dyDescent="0.25">
      <c r="A18" s="12">
        <v>7</v>
      </c>
      <c r="B18" s="13" t="s">
        <v>19</v>
      </c>
      <c r="C18" s="12" t="s">
        <v>18</v>
      </c>
      <c r="D18" s="12">
        <v>1</v>
      </c>
      <c r="E18" s="14">
        <v>1250000</v>
      </c>
      <c r="F18" s="14">
        <f t="shared" si="0"/>
        <v>1250000</v>
      </c>
      <c r="G18" s="15"/>
    </row>
    <row r="19" spans="1:7" ht="15.75" x14ac:dyDescent="0.25">
      <c r="A19" s="12">
        <v>8</v>
      </c>
      <c r="B19" s="13" t="s">
        <v>33</v>
      </c>
      <c r="C19" s="12" t="s">
        <v>95</v>
      </c>
      <c r="D19" s="12">
        <v>0</v>
      </c>
      <c r="E19" s="14">
        <v>0</v>
      </c>
      <c r="F19" s="14">
        <f t="shared" si="0"/>
        <v>0</v>
      </c>
      <c r="G19" s="15" t="s">
        <v>34</v>
      </c>
    </row>
    <row r="20" spans="1:7" ht="15.75" x14ac:dyDescent="0.25">
      <c r="A20" s="12">
        <v>9</v>
      </c>
      <c r="B20" s="13" t="s">
        <v>21</v>
      </c>
      <c r="C20" s="12" t="s">
        <v>14</v>
      </c>
      <c r="D20" s="25">
        <v>4</v>
      </c>
      <c r="E20" s="14">
        <v>600000</v>
      </c>
      <c r="F20" s="14">
        <f t="shared" si="0"/>
        <v>2400000</v>
      </c>
      <c r="G20" s="15" t="s">
        <v>110</v>
      </c>
    </row>
    <row r="21" spans="1:7" ht="15.75" x14ac:dyDescent="0.25">
      <c r="A21" s="12">
        <v>10</v>
      </c>
      <c r="B21" s="13" t="s">
        <v>22</v>
      </c>
      <c r="C21" s="12" t="s">
        <v>14</v>
      </c>
      <c r="D21" s="12"/>
      <c r="E21" s="14">
        <v>800000</v>
      </c>
      <c r="F21" s="14">
        <f>E21*D21</f>
        <v>0</v>
      </c>
      <c r="G21" s="15" t="s">
        <v>36</v>
      </c>
    </row>
    <row r="22" spans="1:7" ht="15.75" x14ac:dyDescent="0.25">
      <c r="A22" s="12">
        <v>11</v>
      </c>
      <c r="B22" s="13" t="s">
        <v>118</v>
      </c>
      <c r="C22" s="12" t="s">
        <v>23</v>
      </c>
      <c r="D22" s="12"/>
      <c r="E22" s="14">
        <v>1800000</v>
      </c>
      <c r="F22" s="14">
        <f>E22*D22</f>
        <v>0</v>
      </c>
      <c r="G22" s="15" t="s">
        <v>37</v>
      </c>
    </row>
    <row r="23" spans="1:7" ht="15.75" x14ac:dyDescent="0.25">
      <c r="A23" s="12"/>
      <c r="B23" s="13" t="s">
        <v>7</v>
      </c>
      <c r="C23" s="12"/>
      <c r="D23" s="12"/>
      <c r="E23" s="14"/>
      <c r="F23" s="14">
        <f>SUM(F12:F22)</f>
        <v>103286000</v>
      </c>
      <c r="G23" s="24"/>
    </row>
    <row r="24" spans="1:7" ht="15.75" x14ac:dyDescent="0.25">
      <c r="A24" s="12"/>
      <c r="B24" s="13" t="s">
        <v>8</v>
      </c>
      <c r="C24" s="12"/>
      <c r="D24" s="12"/>
      <c r="E24" s="14"/>
      <c r="F24" s="14">
        <f>F23*0.1</f>
        <v>10328600</v>
      </c>
      <c r="G24" s="15"/>
    </row>
    <row r="25" spans="1:7" ht="15.75" x14ac:dyDescent="0.25">
      <c r="A25" s="12"/>
      <c r="B25" s="13" t="s">
        <v>9</v>
      </c>
      <c r="C25" s="12"/>
      <c r="D25" s="12"/>
      <c r="E25" s="14"/>
      <c r="F25" s="20">
        <f>F24+F23</f>
        <v>113614600</v>
      </c>
      <c r="G25" s="15"/>
    </row>
    <row r="26" spans="1:7" ht="19.5" x14ac:dyDescent="0.35">
      <c r="A26" s="19"/>
      <c r="B26" s="29" t="s">
        <v>38</v>
      </c>
      <c r="C26" s="1"/>
      <c r="D26" s="1"/>
      <c r="E26" s="1"/>
      <c r="F26" s="29" t="s">
        <v>39</v>
      </c>
      <c r="G26" s="1"/>
    </row>
    <row r="27" spans="1:7" ht="17.25" x14ac:dyDescent="0.3">
      <c r="B27" s="17"/>
      <c r="C27" s="1"/>
      <c r="D27" s="1"/>
      <c r="E27" s="1"/>
      <c r="F27" s="1"/>
      <c r="G27" s="1"/>
    </row>
    <row r="28" spans="1:7" ht="17.25" x14ac:dyDescent="0.3">
      <c r="B28" s="17"/>
      <c r="C28" s="1"/>
      <c r="D28" s="1"/>
      <c r="E28" s="1"/>
      <c r="F28" s="1"/>
      <c r="G28" s="1"/>
    </row>
    <row r="29" spans="1:7" s="27" customFormat="1" ht="18.75" x14ac:dyDescent="0.3">
      <c r="C29" s="28"/>
      <c r="D29" s="28"/>
      <c r="E29" s="28"/>
      <c r="F29" s="28"/>
      <c r="G29" s="28"/>
    </row>
    <row r="30" spans="1:7" s="27" customFormat="1" ht="18.75" x14ac:dyDescent="0.3">
      <c r="B30" s="28"/>
      <c r="C30" s="28"/>
      <c r="D30" s="28"/>
      <c r="E30" s="28"/>
      <c r="F30" s="28"/>
      <c r="G30" s="28"/>
    </row>
    <row r="31" spans="1:7" x14ac:dyDescent="0.2">
      <c r="A31" s="16" t="s">
        <v>6</v>
      </c>
    </row>
    <row r="32" spans="1:7" ht="15.75" x14ac:dyDescent="0.25">
      <c r="A32" s="22" t="s">
        <v>54</v>
      </c>
    </row>
    <row r="33" spans="1:6" ht="15.75" x14ac:dyDescent="0.25">
      <c r="A33" s="18" t="s">
        <v>10</v>
      </c>
    </row>
    <row r="34" spans="1:6" ht="15.75" x14ac:dyDescent="0.25">
      <c r="A34" s="18" t="s">
        <v>11</v>
      </c>
    </row>
    <row r="35" spans="1:6" ht="15.75" x14ac:dyDescent="0.25">
      <c r="A35" s="26" t="str">
        <f>"- Giá trung bình:" &amp;  F23/D12&amp;"đồng/kvar chưa có thuế VAT"</f>
        <v>- Giá trung bình:103286đồng/kvar chưa có thuế VAT</v>
      </c>
    </row>
    <row r="36" spans="1:6" x14ac:dyDescent="0.2">
      <c r="F36" s="42"/>
    </row>
  </sheetData>
  <mergeCells count="4">
    <mergeCell ref="A3:B3"/>
    <mergeCell ref="A4:B4"/>
    <mergeCell ref="A5:B5"/>
    <mergeCell ref="A6:B6"/>
  </mergeCells>
  <printOptions horizontalCentered="1"/>
  <pageMargins left="0" right="1.1417322834645669" top="0" bottom="0" header="0" footer="0"/>
  <pageSetup scale="9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I14" sqref="I14"/>
    </sheetView>
  </sheetViews>
  <sheetFormatPr defaultRowHeight="12.75" x14ac:dyDescent="0.2"/>
  <cols>
    <col min="1" max="1" width="5.85546875" customWidth="1"/>
    <col min="2" max="2" width="71.5703125" customWidth="1"/>
    <col min="3" max="3" width="9.28515625" customWidth="1"/>
    <col min="4" max="4" width="7.5703125" customWidth="1"/>
    <col min="5" max="5" width="14" customWidth="1"/>
    <col min="6" max="6" width="13.5703125" customWidth="1"/>
    <col min="7" max="7" width="13.140625" customWidth="1"/>
    <col min="8" max="8" width="0.7109375" customWidth="1"/>
    <col min="9" max="9" width="12.42578125" customWidth="1"/>
    <col min="10" max="10" width="11.5703125" customWidth="1"/>
  </cols>
  <sheetData>
    <row r="1" spans="1:10" ht="17.25" x14ac:dyDescent="0.3">
      <c r="A1" s="1"/>
      <c r="B1" s="1"/>
      <c r="C1" s="1"/>
      <c r="D1" s="1"/>
      <c r="E1" s="1"/>
      <c r="F1" s="1"/>
      <c r="G1" s="1"/>
    </row>
    <row r="2" spans="1:10" ht="17.25" x14ac:dyDescent="0.3">
      <c r="A2" s="1"/>
      <c r="B2" s="1"/>
      <c r="C2" s="1"/>
      <c r="D2" s="1"/>
      <c r="E2" s="1"/>
      <c r="F2" s="1"/>
      <c r="G2" s="1"/>
    </row>
    <row r="3" spans="1:10" ht="18" x14ac:dyDescent="0.3">
      <c r="A3" s="57"/>
      <c r="B3" s="57"/>
      <c r="C3" s="2"/>
      <c r="D3" s="2"/>
      <c r="E3" s="1"/>
      <c r="F3" s="2"/>
      <c r="G3" s="3"/>
    </row>
    <row r="4" spans="1:10" ht="18" x14ac:dyDescent="0.3">
      <c r="A4" s="57"/>
      <c r="B4" s="57"/>
      <c r="C4" s="2"/>
      <c r="D4" s="2"/>
      <c r="E4" s="1"/>
      <c r="F4" s="4"/>
      <c r="G4" s="4"/>
    </row>
    <row r="5" spans="1:10" ht="23.25" customHeight="1" x14ac:dyDescent="0.3">
      <c r="A5" s="57"/>
      <c r="B5" s="57"/>
      <c r="C5" s="2"/>
      <c r="D5" s="2"/>
      <c r="E5" s="1"/>
      <c r="F5" s="5"/>
      <c r="G5" s="5"/>
    </row>
    <row r="6" spans="1:10" ht="22.5" customHeight="1" x14ac:dyDescent="0.3">
      <c r="A6" s="7" t="s">
        <v>116</v>
      </c>
      <c r="B6" s="7"/>
      <c r="C6" s="7"/>
      <c r="D6" s="7"/>
      <c r="E6" s="7"/>
      <c r="F6" s="7"/>
      <c r="G6" s="7"/>
    </row>
    <row r="7" spans="1:10" ht="20.25" x14ac:dyDescent="0.3">
      <c r="A7" s="7" t="s">
        <v>79</v>
      </c>
      <c r="B7" s="6"/>
      <c r="C7" s="6"/>
      <c r="D7" s="6"/>
      <c r="E7" s="6"/>
      <c r="F7" s="6"/>
      <c r="G7" s="6"/>
    </row>
    <row r="8" spans="1:10" ht="18.75" x14ac:dyDescent="0.3">
      <c r="A8" s="7" t="str">
        <f>'30kvar'!A9</f>
        <v>Số: 0603-CN ngày 06/03/2025</v>
      </c>
      <c r="B8" s="7"/>
      <c r="C8" s="7"/>
      <c r="D8" s="7"/>
      <c r="E8" s="7"/>
      <c r="F8" s="7"/>
      <c r="G8" s="7"/>
    </row>
    <row r="9" spans="1:10" ht="6" customHeight="1" x14ac:dyDescent="0.25">
      <c r="A9" s="8"/>
      <c r="B9" s="8"/>
      <c r="C9" s="8"/>
      <c r="D9" s="8"/>
      <c r="E9" s="8"/>
      <c r="F9" s="21"/>
      <c r="G9" s="8"/>
    </row>
    <row r="10" spans="1:10" ht="31.5" x14ac:dyDescent="0.25">
      <c r="A10" s="9" t="s">
        <v>0</v>
      </c>
      <c r="B10" s="9" t="s">
        <v>1</v>
      </c>
      <c r="C10" s="10" t="s">
        <v>12</v>
      </c>
      <c r="D10" s="10" t="s">
        <v>2</v>
      </c>
      <c r="E10" s="10" t="s">
        <v>3</v>
      </c>
      <c r="F10" s="11" t="s">
        <v>4</v>
      </c>
      <c r="G10" s="9" t="s">
        <v>5</v>
      </c>
      <c r="I10" s="40"/>
      <c r="J10" s="41"/>
    </row>
    <row r="11" spans="1:10" ht="15.75" x14ac:dyDescent="0.25">
      <c r="A11" s="12">
        <v>1</v>
      </c>
      <c r="B11" s="13" t="s">
        <v>55</v>
      </c>
      <c r="C11" s="12" t="s">
        <v>13</v>
      </c>
      <c r="D11" s="12">
        <v>1500</v>
      </c>
      <c r="E11" s="14">
        <v>42500</v>
      </c>
      <c r="F11" s="14">
        <f t="shared" ref="F11:F19" si="0">E11*D11</f>
        <v>63750000</v>
      </c>
      <c r="G11" s="23" t="s">
        <v>119</v>
      </c>
      <c r="I11" s="32"/>
      <c r="J11" s="32"/>
    </row>
    <row r="12" spans="1:10" s="48" customFormat="1" ht="31.5" x14ac:dyDescent="0.2">
      <c r="A12" s="45">
        <v>2</v>
      </c>
      <c r="B12" s="46" t="s">
        <v>48</v>
      </c>
      <c r="C12" s="45" t="s">
        <v>15</v>
      </c>
      <c r="D12" s="45">
        <v>6</v>
      </c>
      <c r="E12" s="47">
        <v>4130000</v>
      </c>
      <c r="F12" s="47">
        <f t="shared" si="0"/>
        <v>24780000</v>
      </c>
      <c r="G12" s="15" t="s">
        <v>113</v>
      </c>
      <c r="I12" s="49"/>
      <c r="J12" s="49"/>
    </row>
    <row r="13" spans="1:10" ht="31.5" x14ac:dyDescent="0.25">
      <c r="A13" s="12">
        <v>3</v>
      </c>
      <c r="B13" s="13" t="s">
        <v>75</v>
      </c>
      <c r="C13" s="12" t="s">
        <v>15</v>
      </c>
      <c r="D13" s="12">
        <v>2</v>
      </c>
      <c r="E13" s="14">
        <v>2550000</v>
      </c>
      <c r="F13" s="14">
        <f t="shared" si="0"/>
        <v>5100000</v>
      </c>
      <c r="G13" s="15" t="s">
        <v>96</v>
      </c>
      <c r="I13" s="49"/>
      <c r="J13" s="32"/>
    </row>
    <row r="14" spans="1:10" ht="15.75" x14ac:dyDescent="0.25">
      <c r="A14" s="12">
        <v>4</v>
      </c>
      <c r="B14" s="13" t="s">
        <v>44</v>
      </c>
      <c r="C14" s="12" t="s">
        <v>15</v>
      </c>
      <c r="D14" s="12">
        <v>35</v>
      </c>
      <c r="E14" s="14">
        <v>715000</v>
      </c>
      <c r="F14" s="14">
        <f t="shared" si="0"/>
        <v>25025000</v>
      </c>
      <c r="G14" s="15" t="s">
        <v>123</v>
      </c>
      <c r="I14" s="32"/>
      <c r="J14" s="32"/>
    </row>
    <row r="15" spans="1:10" ht="15.75" x14ac:dyDescent="0.25">
      <c r="A15" s="12">
        <v>5</v>
      </c>
      <c r="B15" s="13" t="s">
        <v>77</v>
      </c>
      <c r="C15" s="12" t="s">
        <v>15</v>
      </c>
      <c r="D15" s="12">
        <v>1</v>
      </c>
      <c r="E15" s="14">
        <v>19840000</v>
      </c>
      <c r="F15" s="14">
        <f t="shared" si="0"/>
        <v>19840000</v>
      </c>
      <c r="G15" s="15" t="s">
        <v>16</v>
      </c>
      <c r="I15" s="49"/>
      <c r="J15" s="32"/>
    </row>
    <row r="16" spans="1:10" ht="15.75" x14ac:dyDescent="0.25">
      <c r="A16" s="12">
        <v>6</v>
      </c>
      <c r="B16" s="13" t="s">
        <v>17</v>
      </c>
      <c r="C16" s="12" t="s">
        <v>18</v>
      </c>
      <c r="D16" s="12">
        <v>1</v>
      </c>
      <c r="E16" s="14">
        <v>6150000</v>
      </c>
      <c r="F16" s="14">
        <f t="shared" si="0"/>
        <v>6150000</v>
      </c>
      <c r="G16" s="15" t="s">
        <v>99</v>
      </c>
    </row>
    <row r="17" spans="1:9" ht="18" customHeight="1" x14ac:dyDescent="0.25">
      <c r="A17" s="12">
        <v>7</v>
      </c>
      <c r="B17" s="13" t="s">
        <v>19</v>
      </c>
      <c r="C17" s="12" t="s">
        <v>18</v>
      </c>
      <c r="D17" s="12">
        <v>1</v>
      </c>
      <c r="E17" s="14">
        <v>1450000</v>
      </c>
      <c r="F17" s="14">
        <f t="shared" si="0"/>
        <v>1450000</v>
      </c>
      <c r="G17" s="15"/>
    </row>
    <row r="18" spans="1:9" ht="15.75" x14ac:dyDescent="0.25">
      <c r="A18" s="12">
        <v>8</v>
      </c>
      <c r="B18" s="13" t="s">
        <v>33</v>
      </c>
      <c r="C18" s="12" t="s">
        <v>95</v>
      </c>
      <c r="D18" s="12">
        <v>0</v>
      </c>
      <c r="E18" s="14">
        <v>0</v>
      </c>
      <c r="F18" s="14">
        <f t="shared" si="0"/>
        <v>0</v>
      </c>
      <c r="G18" s="15" t="s">
        <v>34</v>
      </c>
    </row>
    <row r="19" spans="1:9" ht="15.75" x14ac:dyDescent="0.25">
      <c r="A19" s="12">
        <v>9</v>
      </c>
      <c r="B19" s="13" t="s">
        <v>21</v>
      </c>
      <c r="C19" s="12" t="s">
        <v>14</v>
      </c>
      <c r="D19" s="25">
        <v>4</v>
      </c>
      <c r="E19" s="14">
        <v>600000</v>
      </c>
      <c r="F19" s="14">
        <f t="shared" si="0"/>
        <v>2400000</v>
      </c>
      <c r="G19" s="15" t="s">
        <v>110</v>
      </c>
      <c r="I19" s="33"/>
    </row>
    <row r="20" spans="1:9" ht="15.75" x14ac:dyDescent="0.25">
      <c r="A20" s="12">
        <v>10</v>
      </c>
      <c r="B20" s="13" t="s">
        <v>22</v>
      </c>
      <c r="C20" s="12" t="s">
        <v>14</v>
      </c>
      <c r="D20" s="12"/>
      <c r="E20" s="14">
        <v>800000</v>
      </c>
      <c r="F20" s="14">
        <f>E20*D20</f>
        <v>0</v>
      </c>
      <c r="G20" s="15" t="s">
        <v>36</v>
      </c>
    </row>
    <row r="21" spans="1:9" ht="15.75" x14ac:dyDescent="0.25">
      <c r="A21" s="12">
        <v>11</v>
      </c>
      <c r="B21" s="13" t="s">
        <v>26</v>
      </c>
      <c r="C21" s="12" t="s">
        <v>23</v>
      </c>
      <c r="D21" s="12"/>
      <c r="E21" s="14">
        <v>2100000</v>
      </c>
      <c r="F21" s="14">
        <f>E21*D21</f>
        <v>0</v>
      </c>
      <c r="G21" s="15" t="s">
        <v>37</v>
      </c>
    </row>
    <row r="22" spans="1:9" ht="15.75" x14ac:dyDescent="0.25">
      <c r="A22" s="12"/>
      <c r="B22" s="13" t="s">
        <v>7</v>
      </c>
      <c r="C22" s="12"/>
      <c r="D22" s="12"/>
      <c r="E22" s="14"/>
      <c r="F22" s="14">
        <f>SUM(F11:F21)</f>
        <v>148495000</v>
      </c>
      <c r="G22" s="24"/>
    </row>
    <row r="23" spans="1:9" ht="15.75" x14ac:dyDescent="0.25">
      <c r="A23" s="12"/>
      <c r="B23" s="13" t="s">
        <v>8</v>
      </c>
      <c r="C23" s="12"/>
      <c r="D23" s="12"/>
      <c r="E23" s="14"/>
      <c r="F23" s="14">
        <f>F22*0.1</f>
        <v>14849500</v>
      </c>
      <c r="G23" s="15"/>
    </row>
    <row r="24" spans="1:9" ht="15.75" x14ac:dyDescent="0.25">
      <c r="A24" s="12"/>
      <c r="B24" s="13" t="s">
        <v>9</v>
      </c>
      <c r="C24" s="12"/>
      <c r="D24" s="12"/>
      <c r="E24" s="14"/>
      <c r="F24" s="20">
        <f>F23+F22</f>
        <v>163344500</v>
      </c>
      <c r="G24" s="15"/>
    </row>
    <row r="25" spans="1:9" ht="19.5" x14ac:dyDescent="0.35">
      <c r="A25" s="19"/>
      <c r="B25" s="29" t="s">
        <v>38</v>
      </c>
      <c r="C25" s="1"/>
      <c r="D25" s="1"/>
      <c r="E25" s="1"/>
      <c r="F25" s="29" t="s">
        <v>39</v>
      </c>
      <c r="G25" s="1"/>
    </row>
    <row r="26" spans="1:9" ht="17.25" x14ac:dyDescent="0.3">
      <c r="B26" s="17"/>
      <c r="C26" s="1"/>
      <c r="D26" s="1"/>
      <c r="E26" s="1"/>
      <c r="F26" s="1"/>
      <c r="G26" s="1"/>
    </row>
    <row r="27" spans="1:9" ht="17.25" x14ac:dyDescent="0.3">
      <c r="B27" s="17"/>
      <c r="C27" s="1"/>
      <c r="D27" s="1"/>
      <c r="E27" s="1"/>
      <c r="F27" s="1"/>
      <c r="G27" s="1"/>
    </row>
    <row r="28" spans="1:9" s="27" customFormat="1" ht="18.75" x14ac:dyDescent="0.3">
      <c r="C28" s="28"/>
      <c r="D28" s="28"/>
      <c r="E28" s="28"/>
      <c r="F28" s="28"/>
      <c r="G28" s="28"/>
    </row>
    <row r="29" spans="1:9" s="27" customFormat="1" ht="18.75" x14ac:dyDescent="0.3">
      <c r="B29" s="28"/>
      <c r="C29" s="28"/>
      <c r="D29" s="28"/>
      <c r="E29" s="28"/>
      <c r="F29" s="28"/>
      <c r="G29" s="28"/>
    </row>
    <row r="30" spans="1:9" x14ac:dyDescent="0.2">
      <c r="A30" s="16" t="s">
        <v>6</v>
      </c>
    </row>
    <row r="31" spans="1:9" ht="15.75" x14ac:dyDescent="0.25">
      <c r="A31" s="22" t="s">
        <v>78</v>
      </c>
    </row>
    <row r="32" spans="1:9" ht="15.75" x14ac:dyDescent="0.25">
      <c r="A32" s="18" t="s">
        <v>10</v>
      </c>
    </row>
    <row r="33" spans="1:1" ht="15.75" x14ac:dyDescent="0.25">
      <c r="A33" s="18" t="s">
        <v>11</v>
      </c>
    </row>
    <row r="34" spans="1:1" ht="15.75" x14ac:dyDescent="0.25">
      <c r="A34" s="26" t="str">
        <f>"- Giá trung bình:" &amp;  F22/D11&amp;"đồng/kvar chưa có thuế VAT"</f>
        <v>- Giá trung bình:98996,6666666667đồng/kvar chưa có thuế VAT</v>
      </c>
    </row>
  </sheetData>
  <mergeCells count="3">
    <mergeCell ref="A3:B3"/>
    <mergeCell ref="A4:B4"/>
    <mergeCell ref="A5:B5"/>
  </mergeCells>
  <printOptions horizontalCentered="1"/>
  <pageMargins left="0" right="0" top="0" bottom="0" header="0" footer="0"/>
  <pageSetup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7" zoomScaleNormal="100" workbookViewId="0">
      <selection activeCell="G11" sqref="G11"/>
    </sheetView>
  </sheetViews>
  <sheetFormatPr defaultRowHeight="12.75" x14ac:dyDescent="0.2"/>
  <cols>
    <col min="1" max="1" width="5.85546875" customWidth="1"/>
    <col min="2" max="2" width="69.42578125" customWidth="1"/>
    <col min="3" max="3" width="9.28515625" customWidth="1"/>
    <col min="4" max="4" width="7.5703125" customWidth="1"/>
    <col min="5" max="5" width="14.140625" customWidth="1"/>
    <col min="6" max="6" width="13.5703125" customWidth="1"/>
    <col min="7" max="7" width="13.140625" customWidth="1"/>
    <col min="8" max="8" width="0.7109375" customWidth="1"/>
    <col min="9" max="9" width="12.140625" customWidth="1"/>
    <col min="10" max="10" width="12.85546875" customWidth="1"/>
  </cols>
  <sheetData>
    <row r="1" spans="1:10" ht="17.25" x14ac:dyDescent="0.3">
      <c r="A1" s="1"/>
      <c r="B1" s="1"/>
      <c r="C1" s="1"/>
      <c r="D1" s="1"/>
      <c r="E1" s="1"/>
      <c r="F1" s="1"/>
      <c r="G1" s="1"/>
    </row>
    <row r="2" spans="1:10" ht="17.25" x14ac:dyDescent="0.3">
      <c r="A2" s="1"/>
      <c r="B2" s="1"/>
      <c r="C2" s="1"/>
      <c r="D2" s="1"/>
      <c r="E2" s="1"/>
      <c r="F2" s="1"/>
      <c r="G2" s="1"/>
    </row>
    <row r="3" spans="1:10" ht="18" x14ac:dyDescent="0.3">
      <c r="A3" s="57"/>
      <c r="B3" s="57"/>
      <c r="C3" s="31"/>
      <c r="D3" s="31"/>
      <c r="E3" s="1"/>
      <c r="F3" s="31"/>
      <c r="G3" s="3"/>
    </row>
    <row r="4" spans="1:10" ht="18" x14ac:dyDescent="0.3">
      <c r="A4" s="57"/>
      <c r="B4" s="57"/>
      <c r="C4" s="31"/>
      <c r="D4" s="31"/>
      <c r="E4" s="1"/>
      <c r="F4" s="4"/>
      <c r="G4" s="4"/>
    </row>
    <row r="5" spans="1:10" ht="18" x14ac:dyDescent="0.3">
      <c r="A5" s="57"/>
      <c r="B5" s="57"/>
      <c r="C5" s="31"/>
      <c r="D5" s="31"/>
      <c r="E5" s="1"/>
      <c r="F5" s="5"/>
      <c r="G5" s="5"/>
    </row>
    <row r="6" spans="1:10" ht="18.75" customHeight="1" x14ac:dyDescent="0.3">
      <c r="A6" s="7" t="s">
        <v>30</v>
      </c>
      <c r="B6" s="7"/>
      <c r="C6" s="7"/>
      <c r="D6" s="7"/>
      <c r="E6" s="7"/>
      <c r="F6" s="7"/>
      <c r="G6" s="7"/>
    </row>
    <row r="7" spans="1:10" ht="20.25" x14ac:dyDescent="0.3">
      <c r="A7" s="7" t="s">
        <v>85</v>
      </c>
      <c r="B7" s="6"/>
      <c r="C7" s="6"/>
      <c r="D7" s="6"/>
      <c r="E7" s="6"/>
      <c r="F7" s="6"/>
      <c r="G7" s="6"/>
    </row>
    <row r="8" spans="1:10" ht="18.75" x14ac:dyDescent="0.3">
      <c r="A8" s="7" t="str">
        <f>'1500kvar'!A8</f>
        <v>Số: 0603-CN ngày 06/03/2025</v>
      </c>
      <c r="B8" s="7"/>
      <c r="C8" s="7"/>
      <c r="D8" s="7"/>
      <c r="E8" s="7"/>
      <c r="F8" s="7"/>
      <c r="G8" s="7"/>
    </row>
    <row r="9" spans="1:10" ht="15.75" x14ac:dyDescent="0.25">
      <c r="A9" s="8"/>
      <c r="B9" s="8"/>
      <c r="C9" s="8"/>
      <c r="D9" s="8"/>
      <c r="E9" s="8"/>
      <c r="F9" s="21"/>
      <c r="G9" s="8"/>
    </row>
    <row r="10" spans="1:10" ht="31.5" x14ac:dyDescent="0.25">
      <c r="A10" s="9" t="s">
        <v>0</v>
      </c>
      <c r="B10" s="9" t="s">
        <v>1</v>
      </c>
      <c r="C10" s="10" t="s">
        <v>12</v>
      </c>
      <c r="D10" s="10" t="s">
        <v>2</v>
      </c>
      <c r="E10" s="10" t="s">
        <v>3</v>
      </c>
      <c r="F10" s="11" t="s">
        <v>4</v>
      </c>
      <c r="G10" s="9" t="s">
        <v>5</v>
      </c>
      <c r="I10" s="40"/>
      <c r="J10" s="41"/>
    </row>
    <row r="11" spans="1:10" ht="15.75" x14ac:dyDescent="0.25">
      <c r="A11" s="12">
        <v>1</v>
      </c>
      <c r="B11" s="13" t="s">
        <v>55</v>
      </c>
      <c r="C11" s="12" t="s">
        <v>13</v>
      </c>
      <c r="D11" s="12">
        <v>1800</v>
      </c>
      <c r="E11" s="14">
        <v>42500</v>
      </c>
      <c r="F11" s="14">
        <f t="shared" ref="F11:F20" si="0">E11*D11</f>
        <v>76500000</v>
      </c>
      <c r="G11" s="23" t="s">
        <v>119</v>
      </c>
      <c r="I11" s="32"/>
      <c r="J11" s="32"/>
    </row>
    <row r="12" spans="1:10" s="48" customFormat="1" ht="29.25" customHeight="1" x14ac:dyDescent="0.2">
      <c r="A12" s="45">
        <v>2</v>
      </c>
      <c r="B12" s="46" t="s">
        <v>48</v>
      </c>
      <c r="C12" s="45" t="s">
        <v>15</v>
      </c>
      <c r="D12" s="45">
        <v>7</v>
      </c>
      <c r="E12" s="47">
        <v>4130000</v>
      </c>
      <c r="F12" s="47">
        <f t="shared" si="0"/>
        <v>28910000</v>
      </c>
      <c r="G12" s="15" t="s">
        <v>113</v>
      </c>
      <c r="I12" s="49"/>
      <c r="J12" s="49"/>
    </row>
    <row r="13" spans="1:10" ht="31.5" x14ac:dyDescent="0.25">
      <c r="A13" s="12">
        <v>3</v>
      </c>
      <c r="B13" s="13" t="s">
        <v>75</v>
      </c>
      <c r="C13" s="12" t="s">
        <v>15</v>
      </c>
      <c r="D13" s="12">
        <v>1</v>
      </c>
      <c r="E13" s="14">
        <v>2550000</v>
      </c>
      <c r="F13" s="14">
        <f t="shared" si="0"/>
        <v>2550000</v>
      </c>
      <c r="G13" s="15" t="s">
        <v>96</v>
      </c>
      <c r="I13" s="49"/>
      <c r="J13" s="32"/>
    </row>
    <row r="14" spans="1:10" ht="15.75" x14ac:dyDescent="0.25">
      <c r="A14" s="12">
        <v>4</v>
      </c>
      <c r="B14" s="13" t="s">
        <v>86</v>
      </c>
      <c r="C14" s="12" t="s">
        <v>15</v>
      </c>
      <c r="D14" s="12">
        <v>35</v>
      </c>
      <c r="E14" s="14">
        <v>1053000</v>
      </c>
      <c r="F14" s="14">
        <f t="shared" si="0"/>
        <v>36855000</v>
      </c>
      <c r="G14" s="15" t="s">
        <v>123</v>
      </c>
      <c r="I14" s="32"/>
      <c r="J14" s="32"/>
    </row>
    <row r="15" spans="1:10" ht="15.75" x14ac:dyDescent="0.25">
      <c r="A15" s="12">
        <v>5</v>
      </c>
      <c r="B15" s="13" t="s">
        <v>87</v>
      </c>
      <c r="C15" s="12" t="s">
        <v>15</v>
      </c>
      <c r="D15" s="12">
        <v>1</v>
      </c>
      <c r="E15" s="14">
        <v>29630000</v>
      </c>
      <c r="F15" s="14">
        <f t="shared" si="0"/>
        <v>29630000</v>
      </c>
      <c r="G15" s="15" t="s">
        <v>16</v>
      </c>
      <c r="I15" s="49">
        <f>+I14*1.15</f>
        <v>0</v>
      </c>
      <c r="J15" s="32"/>
    </row>
    <row r="16" spans="1:10" ht="15.75" x14ac:dyDescent="0.25">
      <c r="A16" s="12">
        <v>6</v>
      </c>
      <c r="B16" s="13" t="s">
        <v>17</v>
      </c>
      <c r="C16" s="12" t="s">
        <v>18</v>
      </c>
      <c r="D16" s="12">
        <v>1</v>
      </c>
      <c r="E16" s="14">
        <v>7150000</v>
      </c>
      <c r="F16" s="14">
        <f t="shared" si="0"/>
        <v>7150000</v>
      </c>
      <c r="G16" s="15" t="s">
        <v>99</v>
      </c>
    </row>
    <row r="17" spans="1:9" ht="15.75" x14ac:dyDescent="0.25">
      <c r="A17" s="12">
        <v>7</v>
      </c>
      <c r="B17" s="13" t="s">
        <v>88</v>
      </c>
      <c r="C17" s="12" t="s">
        <v>18</v>
      </c>
      <c r="D17" s="12">
        <v>1</v>
      </c>
      <c r="E17" s="14">
        <v>20500000</v>
      </c>
      <c r="F17" s="14">
        <f t="shared" si="0"/>
        <v>20500000</v>
      </c>
      <c r="G17" s="15"/>
    </row>
    <row r="18" spans="1:9" ht="17.25" customHeight="1" x14ac:dyDescent="0.25">
      <c r="A18" s="12">
        <v>8</v>
      </c>
      <c r="B18" s="13" t="s">
        <v>89</v>
      </c>
      <c r="C18" s="12" t="s">
        <v>18</v>
      </c>
      <c r="D18" s="12">
        <v>1</v>
      </c>
      <c r="E18" s="14">
        <v>1650000</v>
      </c>
      <c r="F18" s="14">
        <f t="shared" si="0"/>
        <v>1650000</v>
      </c>
      <c r="G18" s="15"/>
      <c r="I18">
        <f>1800/35</f>
        <v>51.428571428571431</v>
      </c>
    </row>
    <row r="19" spans="1:9" ht="15.75" x14ac:dyDescent="0.25">
      <c r="A19" s="12">
        <v>9</v>
      </c>
      <c r="B19" s="13" t="s">
        <v>33</v>
      </c>
      <c r="C19" s="12" t="s">
        <v>95</v>
      </c>
      <c r="D19" s="12">
        <v>0</v>
      </c>
      <c r="E19" s="14">
        <v>0</v>
      </c>
      <c r="F19" s="14">
        <f t="shared" si="0"/>
        <v>0</v>
      </c>
      <c r="G19" s="15" t="s">
        <v>34</v>
      </c>
      <c r="I19" s="33"/>
    </row>
    <row r="20" spans="1:9" ht="15.75" x14ac:dyDescent="0.25">
      <c r="A20" s="12">
        <v>10</v>
      </c>
      <c r="B20" s="13" t="s">
        <v>21</v>
      </c>
      <c r="C20" s="12" t="s">
        <v>14</v>
      </c>
      <c r="D20" s="25">
        <v>8</v>
      </c>
      <c r="E20" s="14">
        <v>600000</v>
      </c>
      <c r="F20" s="14">
        <f t="shared" si="0"/>
        <v>4800000</v>
      </c>
      <c r="G20" s="15" t="s">
        <v>109</v>
      </c>
    </row>
    <row r="21" spans="1:9" ht="15.75" x14ac:dyDescent="0.25">
      <c r="A21" s="12">
        <v>11</v>
      </c>
      <c r="B21" s="13" t="s">
        <v>22</v>
      </c>
      <c r="C21" s="12" t="s">
        <v>14</v>
      </c>
      <c r="D21" s="12"/>
      <c r="E21" s="14">
        <v>800000</v>
      </c>
      <c r="F21" s="14">
        <f>E21*D21</f>
        <v>0</v>
      </c>
      <c r="G21" s="15" t="s">
        <v>36</v>
      </c>
    </row>
    <row r="22" spans="1:9" ht="15.75" x14ac:dyDescent="0.25">
      <c r="A22" s="12">
        <v>12</v>
      </c>
      <c r="B22" s="13" t="s">
        <v>90</v>
      </c>
      <c r="C22" s="12" t="s">
        <v>23</v>
      </c>
      <c r="D22" s="12"/>
      <c r="E22" s="14">
        <v>2100000</v>
      </c>
      <c r="F22" s="14">
        <f>E22*D22</f>
        <v>0</v>
      </c>
      <c r="G22" s="15" t="s">
        <v>37</v>
      </c>
    </row>
    <row r="23" spans="1:9" ht="15.75" x14ac:dyDescent="0.25">
      <c r="A23" s="12"/>
      <c r="B23" s="13" t="s">
        <v>7</v>
      </c>
      <c r="C23" s="12"/>
      <c r="D23" s="12"/>
      <c r="E23" s="14"/>
      <c r="F23" s="14">
        <f>SUM(F11:F22)</f>
        <v>208545000</v>
      </c>
      <c r="G23" s="24"/>
    </row>
    <row r="24" spans="1:9" ht="15.75" x14ac:dyDescent="0.25">
      <c r="A24" s="12"/>
      <c r="B24" s="13" t="s">
        <v>8</v>
      </c>
      <c r="C24" s="12"/>
      <c r="D24" s="12"/>
      <c r="E24" s="14"/>
      <c r="F24" s="14">
        <f>F23*0.1</f>
        <v>20854500</v>
      </c>
      <c r="G24" s="15"/>
    </row>
    <row r="25" spans="1:9" ht="15.75" x14ac:dyDescent="0.25">
      <c r="A25" s="12"/>
      <c r="B25" s="13" t="s">
        <v>9</v>
      </c>
      <c r="C25" s="12"/>
      <c r="D25" s="12"/>
      <c r="E25" s="14"/>
      <c r="F25" s="20">
        <f>F24+F23</f>
        <v>229399500</v>
      </c>
      <c r="G25" s="15"/>
    </row>
    <row r="26" spans="1:9" ht="19.5" x14ac:dyDescent="0.35">
      <c r="A26" s="19"/>
      <c r="B26" s="29" t="s">
        <v>38</v>
      </c>
      <c r="C26" s="1"/>
      <c r="D26" s="1"/>
      <c r="E26" s="1"/>
      <c r="F26" s="29" t="s">
        <v>39</v>
      </c>
      <c r="G26" s="1"/>
    </row>
    <row r="27" spans="1:9" ht="17.25" x14ac:dyDescent="0.3">
      <c r="B27" s="17"/>
      <c r="C27" s="1"/>
      <c r="D27" s="1"/>
      <c r="E27" s="1"/>
      <c r="F27" s="1"/>
      <c r="G27" s="1"/>
    </row>
    <row r="28" spans="1:9" ht="17.25" x14ac:dyDescent="0.3">
      <c r="B28" s="17"/>
      <c r="C28" s="1"/>
      <c r="D28" s="1"/>
      <c r="E28" s="1"/>
      <c r="F28" s="1"/>
      <c r="G28" s="1"/>
    </row>
    <row r="29" spans="1:9" s="27" customFormat="1" ht="18.75" x14ac:dyDescent="0.3">
      <c r="C29" s="28"/>
      <c r="D29" s="28"/>
      <c r="E29" s="28"/>
      <c r="F29" s="28"/>
      <c r="G29" s="28"/>
    </row>
    <row r="30" spans="1:9" s="27" customFormat="1" ht="18.75" x14ac:dyDescent="0.3">
      <c r="B30" s="28"/>
      <c r="C30" s="28"/>
      <c r="D30" s="28"/>
      <c r="E30" s="28"/>
      <c r="F30" s="28"/>
      <c r="G30" s="28"/>
    </row>
    <row r="31" spans="1:9" x14ac:dyDescent="0.2">
      <c r="A31" s="16" t="s">
        <v>6</v>
      </c>
    </row>
    <row r="32" spans="1:9" ht="15.75" x14ac:dyDescent="0.25">
      <c r="A32" s="22" t="s">
        <v>78</v>
      </c>
    </row>
    <row r="33" spans="1:1" ht="15.75" x14ac:dyDescent="0.25">
      <c r="A33" s="18" t="s">
        <v>10</v>
      </c>
    </row>
    <row r="34" spans="1:1" ht="15.75" x14ac:dyDescent="0.25">
      <c r="A34" s="18" t="s">
        <v>11</v>
      </c>
    </row>
    <row r="35" spans="1:1" ht="15.75" x14ac:dyDescent="0.25">
      <c r="A35" s="26" t="str">
        <f>"- Giá trung bình:" &amp;  F23/D11&amp;"đồng/kvar chưa có thuế VAT"</f>
        <v>- Giá trung bình:115858,333333333đồng/kvar chưa có thuế VAT</v>
      </c>
    </row>
  </sheetData>
  <mergeCells count="3">
    <mergeCell ref="A3:B3"/>
    <mergeCell ref="A4:B4"/>
    <mergeCell ref="A5:B5"/>
  </mergeCells>
  <printOptions horizontalCentered="1"/>
  <pageMargins left="0" right="0" top="0" bottom="0" header="0" footer="0"/>
  <pageSetup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8" zoomScaleNormal="100" workbookViewId="0">
      <selection activeCell="B12" sqref="B12"/>
    </sheetView>
  </sheetViews>
  <sheetFormatPr defaultRowHeight="12.75" x14ac:dyDescent="0.2"/>
  <cols>
    <col min="1" max="1" width="5.85546875" customWidth="1"/>
    <col min="2" max="2" width="63.7109375" customWidth="1"/>
    <col min="3" max="3" width="9.28515625" customWidth="1"/>
    <col min="4" max="4" width="7.5703125" customWidth="1"/>
    <col min="5" max="5" width="11.5703125" customWidth="1"/>
    <col min="6" max="6" width="13.5703125" customWidth="1"/>
    <col min="7" max="7" width="11.42578125" customWidth="1"/>
    <col min="8" max="8" width="0.7109375" customWidth="1"/>
    <col min="9" max="9" width="16" style="32" customWidth="1"/>
    <col min="10" max="10" width="11.28515625" style="32" bestFit="1" customWidth="1"/>
  </cols>
  <sheetData>
    <row r="1" spans="1:10" ht="17.25" x14ac:dyDescent="0.3">
      <c r="A1" s="1"/>
      <c r="B1" s="1"/>
      <c r="C1" s="1"/>
      <c r="D1" s="1"/>
      <c r="E1" s="1"/>
      <c r="F1" s="1"/>
      <c r="G1" s="1"/>
    </row>
    <row r="2" spans="1:10" ht="17.25" x14ac:dyDescent="0.3">
      <c r="A2" s="1"/>
      <c r="B2" s="1"/>
      <c r="C2" s="1"/>
      <c r="D2" s="1"/>
      <c r="E2" s="1"/>
      <c r="F2" s="1"/>
      <c r="G2" s="1"/>
    </row>
    <row r="3" spans="1:10" ht="18" x14ac:dyDescent="0.3">
      <c r="A3" s="57"/>
      <c r="B3" s="57"/>
      <c r="C3" s="30"/>
      <c r="D3" s="30"/>
      <c r="E3" s="1"/>
      <c r="F3" s="30"/>
      <c r="G3" s="3"/>
    </row>
    <row r="4" spans="1:10" ht="18" x14ac:dyDescent="0.3">
      <c r="A4" s="57"/>
      <c r="B4" s="57"/>
      <c r="C4" s="30"/>
      <c r="D4" s="30"/>
      <c r="E4" s="1"/>
      <c r="F4" s="4"/>
      <c r="G4" s="4"/>
    </row>
    <row r="5" spans="1:10" ht="18" x14ac:dyDescent="0.3">
      <c r="A5" s="57"/>
      <c r="B5" s="57"/>
      <c r="C5" s="30"/>
      <c r="D5" s="30"/>
      <c r="E5" s="1"/>
      <c r="F5" s="5"/>
      <c r="G5" s="5"/>
    </row>
    <row r="6" spans="1:10" ht="18" x14ac:dyDescent="0.3">
      <c r="A6" s="57"/>
      <c r="B6" s="57"/>
      <c r="C6" s="30"/>
      <c r="D6" s="30"/>
      <c r="E6" s="1"/>
      <c r="F6" s="1"/>
      <c r="G6" s="1"/>
    </row>
    <row r="7" spans="1:10" ht="24.75" customHeight="1" x14ac:dyDescent="0.3">
      <c r="A7" s="7" t="s">
        <v>30</v>
      </c>
      <c r="B7" s="7"/>
      <c r="C7" s="7"/>
      <c r="D7" s="7"/>
      <c r="E7" s="7"/>
      <c r="F7" s="7"/>
      <c r="G7" s="7"/>
    </row>
    <row r="8" spans="1:10" ht="20.25" x14ac:dyDescent="0.3">
      <c r="A8" s="7" t="s">
        <v>112</v>
      </c>
      <c r="B8" s="6"/>
      <c r="C8" s="6"/>
      <c r="D8" s="6"/>
      <c r="E8" s="6"/>
      <c r="F8" s="6"/>
      <c r="G8" s="6"/>
    </row>
    <row r="9" spans="1:10" ht="18.75" x14ac:dyDescent="0.3">
      <c r="A9" s="7" t="str">
        <f>+TH!A9</f>
        <v>Số: 0603-CN ngày 06/03/2025</v>
      </c>
      <c r="B9" s="7"/>
      <c r="C9" s="7"/>
      <c r="D9" s="7"/>
      <c r="E9" s="7"/>
      <c r="F9" s="7"/>
      <c r="G9" s="7"/>
    </row>
    <row r="10" spans="1:10" ht="7.5" customHeight="1" x14ac:dyDescent="0.25">
      <c r="A10" s="8"/>
      <c r="B10" s="8"/>
      <c r="C10" s="8"/>
      <c r="D10" s="8"/>
      <c r="E10" s="8"/>
      <c r="F10" s="21"/>
      <c r="G10" s="8"/>
    </row>
    <row r="11" spans="1:10" ht="31.5" x14ac:dyDescent="0.25">
      <c r="A11" s="9" t="s">
        <v>0</v>
      </c>
      <c r="B11" s="9" t="s">
        <v>1</v>
      </c>
      <c r="C11" s="10" t="s">
        <v>12</v>
      </c>
      <c r="D11" s="10" t="s">
        <v>2</v>
      </c>
      <c r="E11" s="10" t="s">
        <v>3</v>
      </c>
      <c r="F11" s="11" t="s">
        <v>4</v>
      </c>
      <c r="G11" s="9" t="s">
        <v>5</v>
      </c>
      <c r="I11" s="40"/>
      <c r="J11" s="41"/>
    </row>
    <row r="12" spans="1:10" ht="15.75" x14ac:dyDescent="0.25">
      <c r="A12" s="12">
        <v>1</v>
      </c>
      <c r="B12" s="13" t="s">
        <v>55</v>
      </c>
      <c r="C12" s="12" t="s">
        <v>13</v>
      </c>
      <c r="D12" s="12">
        <v>30</v>
      </c>
      <c r="E12" s="14">
        <v>41600</v>
      </c>
      <c r="F12" s="14">
        <f t="shared" ref="F12:F20" si="0">E12*D12</f>
        <v>1248000</v>
      </c>
      <c r="G12" s="23" t="s">
        <v>119</v>
      </c>
      <c r="I12" s="32">
        <f>1248000/2/15</f>
        <v>41600</v>
      </c>
    </row>
    <row r="13" spans="1:10" s="48" customFormat="1" ht="31.5" x14ac:dyDescent="0.2">
      <c r="A13" s="45">
        <v>2</v>
      </c>
      <c r="B13" s="46" t="s">
        <v>91</v>
      </c>
      <c r="C13" s="45" t="s">
        <v>15</v>
      </c>
      <c r="D13" s="45">
        <v>1</v>
      </c>
      <c r="E13" s="47">
        <v>870000</v>
      </c>
      <c r="F13" s="47">
        <f t="shared" si="0"/>
        <v>870000</v>
      </c>
      <c r="G13" s="15" t="s">
        <v>120</v>
      </c>
      <c r="I13" s="49"/>
      <c r="J13" s="49"/>
    </row>
    <row r="14" spans="1:10" ht="31.5" x14ac:dyDescent="0.25">
      <c r="A14" s="12">
        <v>3</v>
      </c>
      <c r="B14" s="13" t="s">
        <v>72</v>
      </c>
      <c r="C14" s="12" t="s">
        <v>15</v>
      </c>
      <c r="D14" s="12">
        <v>1</v>
      </c>
      <c r="E14" s="14">
        <v>920000</v>
      </c>
      <c r="F14" s="14">
        <f t="shared" si="0"/>
        <v>920000</v>
      </c>
      <c r="G14" s="15" t="s">
        <v>71</v>
      </c>
    </row>
    <row r="15" spans="1:10" ht="15.75" x14ac:dyDescent="0.25">
      <c r="A15" s="12">
        <v>4</v>
      </c>
      <c r="B15" s="13" t="s">
        <v>92</v>
      </c>
      <c r="C15" s="12" t="s">
        <v>15</v>
      </c>
      <c r="D15" s="12">
        <v>2</v>
      </c>
      <c r="E15" s="14">
        <v>421000</v>
      </c>
      <c r="F15" s="14">
        <f t="shared" si="0"/>
        <v>842000</v>
      </c>
      <c r="G15" s="15" t="s">
        <v>101</v>
      </c>
    </row>
    <row r="16" spans="1:10" ht="15.75" x14ac:dyDescent="0.25">
      <c r="A16" s="12">
        <v>5</v>
      </c>
      <c r="B16" s="13" t="s">
        <v>32</v>
      </c>
      <c r="C16" s="12" t="s">
        <v>15</v>
      </c>
      <c r="D16" s="12">
        <v>1</v>
      </c>
      <c r="E16" s="14">
        <v>1370000</v>
      </c>
      <c r="F16" s="14">
        <f t="shared" si="0"/>
        <v>1370000</v>
      </c>
      <c r="G16" s="15" t="s">
        <v>16</v>
      </c>
    </row>
    <row r="17" spans="1:10" ht="15.75" x14ac:dyDescent="0.25">
      <c r="A17" s="12">
        <v>6</v>
      </c>
      <c r="B17" s="13" t="s">
        <v>17</v>
      </c>
      <c r="C17" s="12" t="s">
        <v>18</v>
      </c>
      <c r="D17" s="12">
        <v>1</v>
      </c>
      <c r="E17" s="14">
        <v>350000</v>
      </c>
      <c r="F17" s="14">
        <f t="shared" si="0"/>
        <v>350000</v>
      </c>
      <c r="G17" s="15"/>
    </row>
    <row r="18" spans="1:10" ht="31.5" x14ac:dyDescent="0.25">
      <c r="A18" s="12">
        <v>7</v>
      </c>
      <c r="B18" s="13" t="s">
        <v>19</v>
      </c>
      <c r="C18" s="12" t="s">
        <v>18</v>
      </c>
      <c r="D18" s="12">
        <v>1</v>
      </c>
      <c r="E18" s="14">
        <v>750000</v>
      </c>
      <c r="F18" s="14">
        <f t="shared" si="0"/>
        <v>750000</v>
      </c>
      <c r="G18" s="15"/>
    </row>
    <row r="19" spans="1:10" ht="15.75" x14ac:dyDescent="0.25">
      <c r="A19" s="12">
        <v>8</v>
      </c>
      <c r="B19" s="13" t="s">
        <v>33</v>
      </c>
      <c r="C19" s="12" t="s">
        <v>95</v>
      </c>
      <c r="D19" s="12">
        <v>0</v>
      </c>
      <c r="E19" s="14">
        <v>0</v>
      </c>
      <c r="F19" s="14">
        <f t="shared" si="0"/>
        <v>0</v>
      </c>
      <c r="G19" s="15" t="s">
        <v>34</v>
      </c>
    </row>
    <row r="20" spans="1:10" ht="15.75" x14ac:dyDescent="0.25">
      <c r="A20" s="12">
        <v>9</v>
      </c>
      <c r="B20" s="13" t="s">
        <v>21</v>
      </c>
      <c r="C20" s="12" t="s">
        <v>14</v>
      </c>
      <c r="D20" s="25">
        <v>1</v>
      </c>
      <c r="E20" s="14">
        <v>600000</v>
      </c>
      <c r="F20" s="14">
        <f t="shared" si="0"/>
        <v>600000</v>
      </c>
      <c r="G20" s="15" t="s">
        <v>35</v>
      </c>
    </row>
    <row r="21" spans="1:10" ht="15.75" x14ac:dyDescent="0.25">
      <c r="A21" s="12">
        <v>10</v>
      </c>
      <c r="B21" s="13" t="s">
        <v>22</v>
      </c>
      <c r="C21" s="12" t="s">
        <v>14</v>
      </c>
      <c r="D21" s="12"/>
      <c r="E21" s="14">
        <v>800000</v>
      </c>
      <c r="F21" s="14">
        <f>E21*D21</f>
        <v>0</v>
      </c>
      <c r="G21" s="15" t="s">
        <v>36</v>
      </c>
    </row>
    <row r="22" spans="1:10" ht="15.75" x14ac:dyDescent="0.25">
      <c r="A22" s="12">
        <v>11</v>
      </c>
      <c r="B22" s="13" t="s">
        <v>26</v>
      </c>
      <c r="C22" s="12" t="s">
        <v>23</v>
      </c>
      <c r="D22" s="12"/>
      <c r="E22" s="14">
        <v>500000</v>
      </c>
      <c r="F22" s="14">
        <f>E22*D22</f>
        <v>0</v>
      </c>
      <c r="G22" s="15" t="s">
        <v>37</v>
      </c>
    </row>
    <row r="23" spans="1:10" ht="15.75" x14ac:dyDescent="0.25">
      <c r="A23" s="12"/>
      <c r="B23" s="13" t="s">
        <v>7</v>
      </c>
      <c r="C23" s="12"/>
      <c r="D23" s="12"/>
      <c r="E23" s="14"/>
      <c r="F23" s="14">
        <f>SUM(F12:F22)</f>
        <v>6950000</v>
      </c>
      <c r="G23" s="24"/>
    </row>
    <row r="24" spans="1:10" ht="15.75" x14ac:dyDescent="0.25">
      <c r="A24" s="12"/>
      <c r="B24" s="13" t="s">
        <v>8</v>
      </c>
      <c r="C24" s="12"/>
      <c r="D24" s="12"/>
      <c r="E24" s="14"/>
      <c r="F24" s="14">
        <f>F23*0.1</f>
        <v>695000</v>
      </c>
      <c r="G24" s="15"/>
    </row>
    <row r="25" spans="1:10" ht="15.75" x14ac:dyDescent="0.25">
      <c r="A25" s="12"/>
      <c r="B25" s="13" t="s">
        <v>9</v>
      </c>
      <c r="C25" s="12"/>
      <c r="D25" s="12"/>
      <c r="E25" s="14"/>
      <c r="F25" s="20">
        <f>F24+F23</f>
        <v>7645000</v>
      </c>
      <c r="G25" s="15"/>
    </row>
    <row r="26" spans="1:10" ht="19.5" x14ac:dyDescent="0.35">
      <c r="A26" s="19"/>
      <c r="B26" s="29" t="s">
        <v>38</v>
      </c>
      <c r="C26" s="1"/>
      <c r="D26" s="1"/>
      <c r="E26" s="1"/>
      <c r="F26" s="29" t="s">
        <v>39</v>
      </c>
      <c r="G26" s="1"/>
    </row>
    <row r="27" spans="1:10" ht="17.25" x14ac:dyDescent="0.3">
      <c r="B27" s="17"/>
      <c r="C27" s="1"/>
      <c r="D27" s="1"/>
      <c r="E27" s="1"/>
      <c r="F27" s="1"/>
      <c r="G27" s="1"/>
    </row>
    <row r="28" spans="1:10" ht="17.25" x14ac:dyDescent="0.3">
      <c r="B28" s="17"/>
      <c r="C28" s="1"/>
      <c r="D28" s="1"/>
      <c r="E28" s="1"/>
      <c r="F28" s="1"/>
      <c r="G28" s="1"/>
    </row>
    <row r="29" spans="1:10" s="27" customFormat="1" ht="18.75" x14ac:dyDescent="0.3">
      <c r="C29" s="28"/>
      <c r="D29" s="28"/>
      <c r="E29" s="28"/>
      <c r="F29" s="28"/>
      <c r="G29" s="28"/>
      <c r="I29" s="39"/>
      <c r="J29" s="39"/>
    </row>
    <row r="30" spans="1:10" s="27" customFormat="1" ht="18.75" x14ac:dyDescent="0.3">
      <c r="B30" s="28"/>
      <c r="C30" s="28"/>
      <c r="D30" s="28"/>
      <c r="E30" s="28"/>
      <c r="F30" s="28"/>
      <c r="G30" s="28"/>
      <c r="I30" s="39"/>
      <c r="J30" s="39"/>
    </row>
    <row r="31" spans="1:10" x14ac:dyDescent="0.2">
      <c r="A31" s="16" t="s">
        <v>6</v>
      </c>
    </row>
    <row r="32" spans="1:10" ht="15.75" x14ac:dyDescent="0.25">
      <c r="A32" s="22" t="s">
        <v>24</v>
      </c>
    </row>
    <row r="33" spans="1:1" ht="15.75" x14ac:dyDescent="0.25">
      <c r="A33" s="18" t="s">
        <v>10</v>
      </c>
    </row>
    <row r="34" spans="1:1" ht="15.75" x14ac:dyDescent="0.25">
      <c r="A34" s="18" t="s">
        <v>11</v>
      </c>
    </row>
    <row r="35" spans="1:1" ht="15.75" x14ac:dyDescent="0.25">
      <c r="A35" s="26" t="str">
        <f>"- Giá trung bình:" &amp;  F23/D12&amp;"đồng/kvar chưa có thuế VAT"</f>
        <v>- Giá trung bình:231666,666666667đồng/kvar chưa có thuế VAT</v>
      </c>
    </row>
  </sheetData>
  <mergeCells count="4">
    <mergeCell ref="A3:B3"/>
    <mergeCell ref="A4:B4"/>
    <mergeCell ref="A5:B5"/>
    <mergeCell ref="A6:B6"/>
  </mergeCells>
  <printOptions horizontalCentered="1"/>
  <pageMargins left="0" right="0" top="0" bottom="0" header="0" footer="0"/>
  <pageSetup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0" zoomScaleNormal="100" workbookViewId="0">
      <selection activeCell="I14" sqref="I14:J14"/>
    </sheetView>
  </sheetViews>
  <sheetFormatPr defaultRowHeight="12.75" x14ac:dyDescent="0.2"/>
  <cols>
    <col min="1" max="1" width="5.85546875" customWidth="1"/>
    <col min="2" max="2" width="59.7109375" customWidth="1"/>
    <col min="3" max="3" width="9.28515625" customWidth="1"/>
    <col min="4" max="4" width="7.140625" customWidth="1"/>
    <col min="5" max="5" width="14.7109375" customWidth="1"/>
    <col min="6" max="6" width="13.5703125" customWidth="1"/>
    <col min="7" max="7" width="15.7109375" customWidth="1"/>
    <col min="8" max="8" width="0.7109375" customWidth="1"/>
    <col min="9" max="9" width="12.7109375" customWidth="1"/>
    <col min="10" max="10" width="11.28515625" customWidth="1"/>
  </cols>
  <sheetData>
    <row r="1" spans="1:10" ht="17.25" x14ac:dyDescent="0.3">
      <c r="A1" s="1"/>
      <c r="B1" s="1"/>
      <c r="C1" s="1"/>
      <c r="D1" s="1"/>
      <c r="E1" s="1"/>
      <c r="F1" s="1"/>
      <c r="G1" s="1"/>
    </row>
    <row r="2" spans="1:10" ht="17.25" x14ac:dyDescent="0.3">
      <c r="A2" s="1"/>
      <c r="B2" s="1"/>
      <c r="C2" s="1"/>
      <c r="D2" s="1"/>
      <c r="E2" s="1"/>
      <c r="F2" s="1"/>
      <c r="G2" s="1"/>
    </row>
    <row r="3" spans="1:10" ht="24" customHeight="1" x14ac:dyDescent="0.3">
      <c r="A3" s="57"/>
      <c r="B3" s="57"/>
      <c r="C3" s="30"/>
      <c r="D3" s="30"/>
      <c r="E3" s="1"/>
      <c r="F3" s="30"/>
      <c r="G3" s="3"/>
    </row>
    <row r="4" spans="1:10" ht="18" x14ac:dyDescent="0.3">
      <c r="A4" s="57"/>
      <c r="B4" s="57"/>
      <c r="C4" s="30"/>
      <c r="D4" s="30"/>
      <c r="E4" s="1"/>
      <c r="F4" s="4"/>
      <c r="G4" s="4"/>
    </row>
    <row r="5" spans="1:10" ht="23.25" customHeight="1" x14ac:dyDescent="0.3">
      <c r="A5" s="57"/>
      <c r="B5" s="57"/>
      <c r="C5" s="30"/>
      <c r="D5" s="30"/>
      <c r="E5" s="1"/>
      <c r="F5" s="5"/>
      <c r="G5" s="5"/>
    </row>
    <row r="6" spans="1:10" ht="18.75" x14ac:dyDescent="0.3">
      <c r="A6" s="7" t="s">
        <v>30</v>
      </c>
      <c r="B6" s="7"/>
      <c r="C6" s="7"/>
      <c r="D6" s="7"/>
      <c r="E6" s="7"/>
      <c r="F6" s="7"/>
      <c r="G6" s="7"/>
    </row>
    <row r="7" spans="1:10" ht="20.25" x14ac:dyDescent="0.3">
      <c r="A7" s="7" t="s">
        <v>83</v>
      </c>
      <c r="B7" s="6"/>
      <c r="C7" s="6"/>
      <c r="D7" s="6"/>
      <c r="E7" s="6"/>
      <c r="F7" s="6"/>
      <c r="G7" s="6"/>
    </row>
    <row r="8" spans="1:10" ht="18.75" x14ac:dyDescent="0.3">
      <c r="A8" s="7" t="str">
        <f>+TH!A9</f>
        <v>Số: 0603-CN ngày 06/03/2025</v>
      </c>
      <c r="B8" s="7"/>
      <c r="C8" s="7"/>
      <c r="D8" s="7"/>
      <c r="E8" s="7"/>
      <c r="F8" s="7"/>
      <c r="G8" s="7"/>
    </row>
    <row r="9" spans="1:10" ht="15.75" x14ac:dyDescent="0.25">
      <c r="A9" s="8"/>
      <c r="B9" s="8"/>
      <c r="C9" s="8"/>
      <c r="D9" s="8"/>
      <c r="E9" s="8"/>
      <c r="F9" s="21"/>
      <c r="G9" s="8"/>
    </row>
    <row r="10" spans="1:10" ht="31.5" x14ac:dyDescent="0.25">
      <c r="A10" s="9" t="s">
        <v>0</v>
      </c>
      <c r="B10" s="9" t="s">
        <v>1</v>
      </c>
      <c r="C10" s="10" t="s">
        <v>12</v>
      </c>
      <c r="D10" s="10" t="s">
        <v>2</v>
      </c>
      <c r="E10" s="10" t="s">
        <v>3</v>
      </c>
      <c r="F10" s="11" t="s">
        <v>4</v>
      </c>
      <c r="G10" s="9" t="s">
        <v>5</v>
      </c>
      <c r="I10" s="40"/>
      <c r="J10" s="41"/>
    </row>
    <row r="11" spans="1:10" ht="15.75" x14ac:dyDescent="0.25">
      <c r="A11" s="12">
        <v>1</v>
      </c>
      <c r="B11" s="13" t="s">
        <v>55</v>
      </c>
      <c r="C11" s="12" t="s">
        <v>13</v>
      </c>
      <c r="D11" s="12">
        <v>40</v>
      </c>
      <c r="E11" s="14">
        <v>41600</v>
      </c>
      <c r="F11" s="14">
        <f t="shared" ref="F11:F19" si="0">E11*D11</f>
        <v>1664000</v>
      </c>
      <c r="G11" s="23" t="s">
        <v>119</v>
      </c>
      <c r="I11" s="32">
        <f>1664000*0.5/20</f>
        <v>41600</v>
      </c>
      <c r="J11" s="32"/>
    </row>
    <row r="12" spans="1:10" s="48" customFormat="1" ht="31.5" x14ac:dyDescent="0.2">
      <c r="A12" s="45">
        <v>2</v>
      </c>
      <c r="B12" s="46" t="s">
        <v>91</v>
      </c>
      <c r="C12" s="45" t="s">
        <v>15</v>
      </c>
      <c r="D12" s="45">
        <v>1</v>
      </c>
      <c r="E12" s="47">
        <v>870000</v>
      </c>
      <c r="F12" s="47">
        <f t="shared" si="0"/>
        <v>870000</v>
      </c>
      <c r="G12" s="15" t="s">
        <v>120</v>
      </c>
      <c r="I12" s="49"/>
      <c r="J12" s="49"/>
    </row>
    <row r="13" spans="1:10" ht="31.5" x14ac:dyDescent="0.25">
      <c r="A13" s="12">
        <v>3</v>
      </c>
      <c r="B13" s="13" t="s">
        <v>72</v>
      </c>
      <c r="C13" s="12" t="s">
        <v>15</v>
      </c>
      <c r="D13" s="12">
        <v>1</v>
      </c>
      <c r="E13" s="14">
        <v>920000</v>
      </c>
      <c r="F13" s="14">
        <f t="shared" si="0"/>
        <v>920000</v>
      </c>
      <c r="G13" s="15" t="s">
        <v>71</v>
      </c>
      <c r="I13" s="32"/>
      <c r="J13" s="32"/>
    </row>
    <row r="14" spans="1:10" ht="15.75" x14ac:dyDescent="0.25">
      <c r="A14" s="12">
        <v>4</v>
      </c>
      <c r="B14" s="13" t="s">
        <v>94</v>
      </c>
      <c r="C14" s="12" t="s">
        <v>15</v>
      </c>
      <c r="D14" s="12">
        <v>2</v>
      </c>
      <c r="E14" s="14">
        <v>520000</v>
      </c>
      <c r="F14" s="14">
        <f t="shared" si="0"/>
        <v>1040000</v>
      </c>
      <c r="G14" s="15" t="s">
        <v>101</v>
      </c>
      <c r="I14" s="32"/>
      <c r="J14" s="32"/>
    </row>
    <row r="15" spans="1:10" ht="31.5" x14ac:dyDescent="0.25">
      <c r="A15" s="12">
        <v>5</v>
      </c>
      <c r="B15" s="13" t="s">
        <v>32</v>
      </c>
      <c r="C15" s="12" t="s">
        <v>15</v>
      </c>
      <c r="D15" s="12">
        <v>1</v>
      </c>
      <c r="E15" s="14">
        <v>1370000</v>
      </c>
      <c r="F15" s="14">
        <f t="shared" si="0"/>
        <v>1370000</v>
      </c>
      <c r="G15" s="15" t="s">
        <v>16</v>
      </c>
      <c r="I15" s="32"/>
      <c r="J15" s="32"/>
    </row>
    <row r="16" spans="1:10" ht="15.75" x14ac:dyDescent="0.25">
      <c r="A16" s="12">
        <v>6</v>
      </c>
      <c r="B16" s="13" t="s">
        <v>17</v>
      </c>
      <c r="C16" s="12" t="s">
        <v>18</v>
      </c>
      <c r="D16" s="12">
        <v>1</v>
      </c>
      <c r="E16" s="14">
        <v>350000</v>
      </c>
      <c r="F16" s="14">
        <f t="shared" si="0"/>
        <v>350000</v>
      </c>
      <c r="G16" s="15"/>
    </row>
    <row r="17" spans="1:7" ht="31.5" x14ac:dyDescent="0.25">
      <c r="A17" s="12">
        <v>7</v>
      </c>
      <c r="B17" s="13" t="s">
        <v>19</v>
      </c>
      <c r="C17" s="12" t="s">
        <v>18</v>
      </c>
      <c r="D17" s="12">
        <v>1</v>
      </c>
      <c r="E17" s="14">
        <v>750000</v>
      </c>
      <c r="F17" s="14">
        <f t="shared" si="0"/>
        <v>750000</v>
      </c>
      <c r="G17" s="15"/>
    </row>
    <row r="18" spans="1:7" ht="15.75" x14ac:dyDescent="0.25">
      <c r="A18" s="12">
        <v>8</v>
      </c>
      <c r="B18" s="13" t="s">
        <v>33</v>
      </c>
      <c r="C18" s="12" t="s">
        <v>95</v>
      </c>
      <c r="D18" s="12">
        <v>0</v>
      </c>
      <c r="E18" s="14">
        <v>0</v>
      </c>
      <c r="F18" s="14">
        <f t="shared" si="0"/>
        <v>0</v>
      </c>
      <c r="G18" s="15" t="s">
        <v>34</v>
      </c>
    </row>
    <row r="19" spans="1:7" ht="15.75" x14ac:dyDescent="0.25">
      <c r="A19" s="12">
        <v>9</v>
      </c>
      <c r="B19" s="13" t="s">
        <v>21</v>
      </c>
      <c r="C19" s="12" t="s">
        <v>14</v>
      </c>
      <c r="D19" s="25">
        <v>1</v>
      </c>
      <c r="E19" s="14">
        <v>600000</v>
      </c>
      <c r="F19" s="14">
        <f t="shared" si="0"/>
        <v>600000</v>
      </c>
      <c r="G19" s="15" t="s">
        <v>35</v>
      </c>
    </row>
    <row r="20" spans="1:7" ht="15.75" x14ac:dyDescent="0.25">
      <c r="A20" s="12">
        <v>10</v>
      </c>
      <c r="B20" s="13" t="s">
        <v>22</v>
      </c>
      <c r="C20" s="12" t="s">
        <v>14</v>
      </c>
      <c r="D20" s="12"/>
      <c r="E20" s="14">
        <v>800000</v>
      </c>
      <c r="F20" s="14">
        <f>E20*D20</f>
        <v>0</v>
      </c>
      <c r="G20" s="15" t="s">
        <v>36</v>
      </c>
    </row>
    <row r="21" spans="1:7" ht="15.75" x14ac:dyDescent="0.25">
      <c r="A21" s="12">
        <v>11</v>
      </c>
      <c r="B21" s="13" t="s">
        <v>26</v>
      </c>
      <c r="C21" s="12" t="s">
        <v>23</v>
      </c>
      <c r="D21" s="12"/>
      <c r="E21" s="14">
        <v>500000</v>
      </c>
      <c r="F21" s="14">
        <f>E21*D21</f>
        <v>0</v>
      </c>
      <c r="G21" s="15" t="s">
        <v>37</v>
      </c>
    </row>
    <row r="22" spans="1:7" ht="15.75" x14ac:dyDescent="0.25">
      <c r="A22" s="12"/>
      <c r="B22" s="13" t="s">
        <v>7</v>
      </c>
      <c r="C22" s="12"/>
      <c r="D22" s="12"/>
      <c r="E22" s="14"/>
      <c r="F22" s="14">
        <f>SUM(F11:F21)</f>
        <v>7564000</v>
      </c>
      <c r="G22" s="24"/>
    </row>
    <row r="23" spans="1:7" ht="15.75" x14ac:dyDescent="0.25">
      <c r="A23" s="12"/>
      <c r="B23" s="13" t="s">
        <v>8</v>
      </c>
      <c r="C23" s="12"/>
      <c r="D23" s="12"/>
      <c r="E23" s="14"/>
      <c r="F23" s="14">
        <f>F22*0.1</f>
        <v>756400</v>
      </c>
      <c r="G23" s="15"/>
    </row>
    <row r="24" spans="1:7" ht="15.75" x14ac:dyDescent="0.25">
      <c r="A24" s="12"/>
      <c r="B24" s="13" t="s">
        <v>9</v>
      </c>
      <c r="C24" s="12"/>
      <c r="D24" s="12"/>
      <c r="E24" s="14"/>
      <c r="F24" s="20">
        <f>F23+F22</f>
        <v>8320400</v>
      </c>
      <c r="G24" s="15"/>
    </row>
    <row r="25" spans="1:7" ht="19.5" x14ac:dyDescent="0.35">
      <c r="A25" s="19"/>
      <c r="B25" s="29" t="s">
        <v>38</v>
      </c>
      <c r="C25" s="1"/>
      <c r="D25" s="1"/>
      <c r="E25" s="1"/>
      <c r="F25" s="29" t="s">
        <v>39</v>
      </c>
      <c r="G25" s="1"/>
    </row>
    <row r="26" spans="1:7" ht="17.25" x14ac:dyDescent="0.3">
      <c r="B26" s="17"/>
      <c r="C26" s="1"/>
      <c r="D26" s="1"/>
      <c r="E26" s="1"/>
      <c r="F26" s="1"/>
      <c r="G26" s="1"/>
    </row>
    <row r="27" spans="1:7" ht="17.25" x14ac:dyDescent="0.3">
      <c r="B27" s="17"/>
      <c r="C27" s="1"/>
      <c r="D27" s="1"/>
      <c r="E27" s="1"/>
      <c r="F27" s="1"/>
      <c r="G27" s="1"/>
    </row>
    <row r="28" spans="1:7" s="27" customFormat="1" ht="18.75" x14ac:dyDescent="0.3">
      <c r="C28" s="28"/>
      <c r="D28" s="28"/>
      <c r="E28" s="28"/>
      <c r="F28" s="28"/>
      <c r="G28" s="28"/>
    </row>
    <row r="29" spans="1:7" s="27" customFormat="1" ht="18.75" x14ac:dyDescent="0.3">
      <c r="B29" s="28"/>
      <c r="C29" s="28"/>
      <c r="D29" s="28"/>
      <c r="E29" s="28"/>
      <c r="F29" s="28"/>
      <c r="G29" s="28"/>
    </row>
    <row r="30" spans="1:7" x14ac:dyDescent="0.2">
      <c r="A30" s="16" t="s">
        <v>6</v>
      </c>
    </row>
    <row r="31" spans="1:7" ht="15.75" x14ac:dyDescent="0.25">
      <c r="A31" s="22" t="s">
        <v>24</v>
      </c>
    </row>
    <row r="32" spans="1:7" ht="15.75" x14ac:dyDescent="0.25">
      <c r="A32" s="18" t="s">
        <v>10</v>
      </c>
    </row>
    <row r="33" spans="1:1" ht="15.75" x14ac:dyDescent="0.25">
      <c r="A33" s="18" t="s">
        <v>11</v>
      </c>
    </row>
    <row r="34" spans="1:1" ht="15.75" x14ac:dyDescent="0.25">
      <c r="A34" s="26" t="str">
        <f>"- Giá trung bình:" &amp;  F22/D11&amp;"đồng/kvar chưa có thuế VAT"</f>
        <v>- Giá trung bình:189100đồng/kvar chưa có thuế VAT</v>
      </c>
    </row>
  </sheetData>
  <mergeCells count="3">
    <mergeCell ref="A3:B3"/>
    <mergeCell ref="A4:B4"/>
    <mergeCell ref="A5:B5"/>
  </mergeCells>
  <printOptions horizontalCentered="1"/>
  <pageMargins left="0" right="0" top="0" bottom="0" header="0" footer="0"/>
  <pageSetup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9" zoomScaleNormal="100" workbookViewId="0">
      <selection activeCell="G15" sqref="G15"/>
    </sheetView>
  </sheetViews>
  <sheetFormatPr defaultRowHeight="12.75" x14ac:dyDescent="0.2"/>
  <cols>
    <col min="1" max="1" width="5.85546875" customWidth="1"/>
    <col min="2" max="2" width="63.7109375" customWidth="1"/>
    <col min="3" max="3" width="9.28515625" customWidth="1"/>
    <col min="4" max="4" width="7.5703125" customWidth="1"/>
    <col min="5" max="5" width="11.5703125" customWidth="1"/>
    <col min="6" max="6" width="14.28515625" customWidth="1"/>
    <col min="7" max="7" width="11.42578125" customWidth="1"/>
    <col min="8" max="8" width="0.7109375" customWidth="1"/>
    <col min="9" max="9" width="12.28515625" customWidth="1"/>
    <col min="10" max="10" width="11" customWidth="1"/>
  </cols>
  <sheetData>
    <row r="1" spans="1:10" ht="17.25" x14ac:dyDescent="0.3">
      <c r="A1" s="1"/>
      <c r="B1" s="1"/>
      <c r="C1" s="1"/>
      <c r="D1" s="1"/>
      <c r="E1" s="1"/>
      <c r="F1" s="1"/>
      <c r="G1" s="1"/>
    </row>
    <row r="2" spans="1:10" ht="17.25" x14ac:dyDescent="0.3">
      <c r="A2" s="1"/>
      <c r="B2" s="1"/>
      <c r="C2" s="1"/>
      <c r="D2" s="1"/>
      <c r="E2" s="1"/>
      <c r="F2" s="1"/>
      <c r="G2" s="1"/>
    </row>
    <row r="3" spans="1:10" ht="18" x14ac:dyDescent="0.3">
      <c r="A3" s="57"/>
      <c r="B3" s="57"/>
      <c r="C3" s="2"/>
      <c r="D3" s="2"/>
      <c r="E3" s="1"/>
      <c r="F3" s="2"/>
      <c r="G3" s="3"/>
    </row>
    <row r="4" spans="1:10" ht="18" x14ac:dyDescent="0.3">
      <c r="A4" s="57"/>
      <c r="B4" s="57"/>
      <c r="C4" s="2"/>
      <c r="D4" s="2"/>
      <c r="E4" s="1"/>
      <c r="F4" s="4"/>
      <c r="G4" s="4"/>
    </row>
    <row r="5" spans="1:10" ht="18" x14ac:dyDescent="0.3">
      <c r="A5" s="57"/>
      <c r="B5" s="57"/>
      <c r="C5" s="2"/>
      <c r="D5" s="2"/>
      <c r="E5" s="1"/>
      <c r="F5" s="5"/>
      <c r="G5" s="5"/>
    </row>
    <row r="6" spans="1:10" ht="29.25" customHeight="1" x14ac:dyDescent="0.3">
      <c r="A6" s="57"/>
      <c r="B6" s="57"/>
      <c r="C6" s="2"/>
      <c r="D6" s="2"/>
      <c r="E6" s="1"/>
      <c r="F6" s="1"/>
      <c r="G6" s="1"/>
    </row>
    <row r="7" spans="1:10" ht="18.75" x14ac:dyDescent="0.3">
      <c r="A7" s="7" t="s">
        <v>30</v>
      </c>
      <c r="B7" s="7"/>
      <c r="C7" s="7"/>
      <c r="D7" s="7"/>
      <c r="E7" s="7"/>
      <c r="F7" s="7"/>
      <c r="G7" s="7"/>
    </row>
    <row r="8" spans="1:10" ht="20.25" customHeight="1" x14ac:dyDescent="0.3">
      <c r="A8" s="7" t="s">
        <v>31</v>
      </c>
      <c r="B8" s="6"/>
      <c r="C8" s="6"/>
      <c r="D8" s="6"/>
      <c r="E8" s="6"/>
      <c r="F8" s="6"/>
      <c r="G8" s="6"/>
    </row>
    <row r="9" spans="1:10" ht="18.75" x14ac:dyDescent="0.3">
      <c r="A9" s="7" t="str">
        <f>+TH!A9</f>
        <v>Số: 0603-CN ngày 06/03/2025</v>
      </c>
      <c r="B9" s="7"/>
      <c r="C9" s="7"/>
      <c r="D9" s="7"/>
      <c r="E9" s="7"/>
      <c r="F9" s="7"/>
      <c r="G9" s="7"/>
    </row>
    <row r="10" spans="1:10" ht="15.75" x14ac:dyDescent="0.25">
      <c r="A10" s="8"/>
      <c r="B10" s="8"/>
      <c r="C10" s="8"/>
      <c r="D10" s="8"/>
      <c r="E10" s="8"/>
      <c r="F10" s="21"/>
      <c r="G10" s="8"/>
    </row>
    <row r="11" spans="1:10" ht="31.5" x14ac:dyDescent="0.25">
      <c r="A11" s="9" t="s">
        <v>0</v>
      </c>
      <c r="B11" s="9" t="s">
        <v>1</v>
      </c>
      <c r="C11" s="10" t="s">
        <v>12</v>
      </c>
      <c r="D11" s="10" t="s">
        <v>2</v>
      </c>
      <c r="E11" s="10" t="s">
        <v>3</v>
      </c>
      <c r="F11" s="11" t="s">
        <v>4</v>
      </c>
      <c r="G11" s="9" t="s">
        <v>5</v>
      </c>
      <c r="I11" s="40"/>
      <c r="J11" s="41"/>
    </row>
    <row r="12" spans="1:10" ht="15.75" x14ac:dyDescent="0.25">
      <c r="A12" s="12">
        <v>1</v>
      </c>
      <c r="B12" s="13" t="s">
        <v>55</v>
      </c>
      <c r="C12" s="12" t="s">
        <v>13</v>
      </c>
      <c r="D12" s="12">
        <v>60</v>
      </c>
      <c r="E12" s="14">
        <v>37000</v>
      </c>
      <c r="F12" s="14">
        <f t="shared" ref="F12:F20" si="0">E12*D12</f>
        <v>2220000</v>
      </c>
      <c r="G12" s="23" t="s">
        <v>119</v>
      </c>
      <c r="I12" s="32">
        <f>1105000/30</f>
        <v>36833.333333333336</v>
      </c>
      <c r="J12" s="32"/>
    </row>
    <row r="13" spans="1:10" s="48" customFormat="1" ht="47.25" x14ac:dyDescent="0.2">
      <c r="A13" s="45">
        <v>2</v>
      </c>
      <c r="B13" s="46" t="s">
        <v>97</v>
      </c>
      <c r="C13" s="45" t="s">
        <v>15</v>
      </c>
      <c r="D13" s="45">
        <v>1</v>
      </c>
      <c r="E13" s="47">
        <v>1660000</v>
      </c>
      <c r="F13" s="47">
        <f t="shared" si="0"/>
        <v>1660000</v>
      </c>
      <c r="G13" s="15" t="s">
        <v>121</v>
      </c>
      <c r="I13" s="49">
        <f>2400000*0.6</f>
        <v>1440000</v>
      </c>
      <c r="J13" s="49">
        <f>+I13*1.15</f>
        <v>1655999.9999999998</v>
      </c>
    </row>
    <row r="14" spans="1:10" s="48" customFormat="1" ht="31.5" x14ac:dyDescent="0.2">
      <c r="A14" s="45">
        <v>3</v>
      </c>
      <c r="B14" s="46" t="s">
        <v>72</v>
      </c>
      <c r="C14" s="45" t="s">
        <v>15</v>
      </c>
      <c r="D14" s="45">
        <v>1</v>
      </c>
      <c r="E14" s="47">
        <v>920000</v>
      </c>
      <c r="F14" s="47">
        <f t="shared" si="0"/>
        <v>920000</v>
      </c>
      <c r="G14" s="15" t="s">
        <v>71</v>
      </c>
      <c r="I14" s="49"/>
      <c r="J14" s="49"/>
    </row>
    <row r="15" spans="1:10" ht="15.75" x14ac:dyDescent="0.25">
      <c r="A15" s="12">
        <v>4</v>
      </c>
      <c r="B15" s="13" t="s">
        <v>27</v>
      </c>
      <c r="C15" s="12" t="s">
        <v>15</v>
      </c>
      <c r="D15" s="12">
        <v>2</v>
      </c>
      <c r="E15" s="14">
        <v>598000</v>
      </c>
      <c r="F15" s="14">
        <f t="shared" si="0"/>
        <v>1196000</v>
      </c>
      <c r="G15" s="15" t="s">
        <v>127</v>
      </c>
      <c r="I15" s="32">
        <f>1290000*0.6</f>
        <v>774000</v>
      </c>
      <c r="J15" s="32">
        <f>+I15*1.15</f>
        <v>890099.99999999988</v>
      </c>
    </row>
    <row r="16" spans="1:10" ht="15.75" x14ac:dyDescent="0.25">
      <c r="A16" s="12">
        <v>5</v>
      </c>
      <c r="B16" s="13" t="s">
        <v>102</v>
      </c>
      <c r="C16" s="12" t="s">
        <v>15</v>
      </c>
      <c r="D16" s="12">
        <v>1</v>
      </c>
      <c r="E16" s="14">
        <v>1700000</v>
      </c>
      <c r="F16" s="14">
        <f t="shared" si="0"/>
        <v>1700000</v>
      </c>
      <c r="G16" s="15" t="s">
        <v>16</v>
      </c>
      <c r="I16" s="32"/>
      <c r="J16" s="32"/>
    </row>
    <row r="17" spans="1:10" ht="15.75" x14ac:dyDescent="0.25">
      <c r="A17" s="12">
        <v>6</v>
      </c>
      <c r="B17" s="13" t="s">
        <v>17</v>
      </c>
      <c r="C17" s="12" t="s">
        <v>18</v>
      </c>
      <c r="D17" s="12">
        <v>1</v>
      </c>
      <c r="E17" s="14">
        <v>350000</v>
      </c>
      <c r="F17" s="14">
        <f t="shared" si="0"/>
        <v>350000</v>
      </c>
      <c r="G17" s="15"/>
    </row>
    <row r="18" spans="1:10" ht="31.5" x14ac:dyDescent="0.25">
      <c r="A18" s="12">
        <v>7</v>
      </c>
      <c r="B18" s="13" t="s">
        <v>19</v>
      </c>
      <c r="C18" s="12" t="s">
        <v>18</v>
      </c>
      <c r="D18" s="12">
        <v>1</v>
      </c>
      <c r="E18" s="14">
        <v>850000</v>
      </c>
      <c r="F18" s="14">
        <f t="shared" si="0"/>
        <v>850000</v>
      </c>
      <c r="G18" s="15"/>
      <c r="J18" s="32"/>
    </row>
    <row r="19" spans="1:10" ht="15.75" x14ac:dyDescent="0.25">
      <c r="A19" s="12">
        <v>8</v>
      </c>
      <c r="B19" s="13" t="s">
        <v>33</v>
      </c>
      <c r="C19" s="12" t="s">
        <v>95</v>
      </c>
      <c r="D19" s="12">
        <v>0</v>
      </c>
      <c r="E19" s="14">
        <v>0</v>
      </c>
      <c r="F19" s="14">
        <f t="shared" si="0"/>
        <v>0</v>
      </c>
      <c r="G19" s="15" t="s">
        <v>34</v>
      </c>
    </row>
    <row r="20" spans="1:10" ht="15.75" x14ac:dyDescent="0.25">
      <c r="A20" s="12">
        <v>9</v>
      </c>
      <c r="B20" s="13" t="s">
        <v>21</v>
      </c>
      <c r="C20" s="12" t="s">
        <v>14</v>
      </c>
      <c r="D20" s="25">
        <v>1</v>
      </c>
      <c r="E20" s="14">
        <v>600000</v>
      </c>
      <c r="F20" s="14">
        <f t="shared" si="0"/>
        <v>600000</v>
      </c>
      <c r="G20" s="15" t="s">
        <v>35</v>
      </c>
    </row>
    <row r="21" spans="1:10" ht="15.75" x14ac:dyDescent="0.25">
      <c r="A21" s="12">
        <v>10</v>
      </c>
      <c r="B21" s="13" t="s">
        <v>22</v>
      </c>
      <c r="C21" s="12" t="s">
        <v>14</v>
      </c>
      <c r="D21" s="12"/>
      <c r="E21" s="14">
        <v>800000</v>
      </c>
      <c r="F21" s="14">
        <f>E21*D21</f>
        <v>0</v>
      </c>
      <c r="G21" s="15" t="s">
        <v>36</v>
      </c>
    </row>
    <row r="22" spans="1:10" ht="15.75" x14ac:dyDescent="0.25">
      <c r="A22" s="12">
        <v>11</v>
      </c>
      <c r="B22" s="13" t="s">
        <v>26</v>
      </c>
      <c r="C22" s="12" t="s">
        <v>23</v>
      </c>
      <c r="D22" s="12"/>
      <c r="E22" s="14">
        <v>500000</v>
      </c>
      <c r="F22" s="14">
        <f>E22*D22</f>
        <v>0</v>
      </c>
      <c r="G22" s="15" t="s">
        <v>37</v>
      </c>
    </row>
    <row r="23" spans="1:10" ht="15.75" x14ac:dyDescent="0.25">
      <c r="A23" s="12"/>
      <c r="B23" s="13" t="s">
        <v>7</v>
      </c>
      <c r="C23" s="12"/>
      <c r="D23" s="12"/>
      <c r="E23" s="14"/>
      <c r="F23" s="14">
        <f>SUM(F12:F22)</f>
        <v>9496000</v>
      </c>
      <c r="G23" s="24"/>
    </row>
    <row r="24" spans="1:10" ht="15.75" x14ac:dyDescent="0.25">
      <c r="A24" s="12"/>
      <c r="B24" s="13" t="s">
        <v>8</v>
      </c>
      <c r="C24" s="12"/>
      <c r="D24" s="12"/>
      <c r="E24" s="14"/>
      <c r="F24" s="14">
        <f>F23*0.1</f>
        <v>949600</v>
      </c>
      <c r="G24" s="15"/>
    </row>
    <row r="25" spans="1:10" ht="15.75" x14ac:dyDescent="0.25">
      <c r="A25" s="12"/>
      <c r="B25" s="13" t="s">
        <v>9</v>
      </c>
      <c r="C25" s="12"/>
      <c r="D25" s="12"/>
      <c r="E25" s="14"/>
      <c r="F25" s="20">
        <f>F24+F23</f>
        <v>10445600</v>
      </c>
      <c r="G25" s="15"/>
    </row>
    <row r="26" spans="1:10" ht="19.5" x14ac:dyDescent="0.35">
      <c r="A26" s="19"/>
      <c r="B26" s="29" t="s">
        <v>38</v>
      </c>
      <c r="C26" s="1"/>
      <c r="D26" s="1"/>
      <c r="E26" s="1"/>
      <c r="F26" s="29" t="s">
        <v>39</v>
      </c>
      <c r="G26" s="1"/>
    </row>
    <row r="27" spans="1:10" ht="17.25" x14ac:dyDescent="0.3">
      <c r="B27" s="17"/>
      <c r="C27" s="1"/>
      <c r="D27" s="1"/>
      <c r="E27" s="1"/>
      <c r="F27" s="1"/>
      <c r="G27" s="1"/>
    </row>
    <row r="28" spans="1:10" ht="17.25" x14ac:dyDescent="0.3">
      <c r="B28" s="17"/>
      <c r="C28" s="1"/>
      <c r="D28" s="1"/>
      <c r="E28" s="1"/>
      <c r="F28" s="1"/>
      <c r="G28" s="1"/>
    </row>
    <row r="29" spans="1:10" s="27" customFormat="1" ht="18.75" x14ac:dyDescent="0.3">
      <c r="C29" s="28"/>
      <c r="D29" s="28"/>
      <c r="E29" s="28"/>
      <c r="F29" s="28"/>
      <c r="G29" s="28"/>
    </row>
    <row r="30" spans="1:10" s="27" customFormat="1" ht="18.75" x14ac:dyDescent="0.3">
      <c r="B30" s="28"/>
      <c r="C30" s="28"/>
      <c r="D30" s="28"/>
      <c r="E30" s="28"/>
      <c r="F30" s="28"/>
      <c r="G30" s="28"/>
    </row>
    <row r="31" spans="1:10" x14ac:dyDescent="0.2">
      <c r="A31" s="16" t="s">
        <v>6</v>
      </c>
    </row>
    <row r="32" spans="1:10" ht="15.75" x14ac:dyDescent="0.25">
      <c r="A32" s="22" t="s">
        <v>24</v>
      </c>
    </row>
    <row r="33" spans="1:1" ht="15.75" x14ac:dyDescent="0.25">
      <c r="A33" s="18" t="s">
        <v>10</v>
      </c>
    </row>
    <row r="34" spans="1:1" ht="15.75" x14ac:dyDescent="0.25">
      <c r="A34" s="18" t="s">
        <v>11</v>
      </c>
    </row>
    <row r="35" spans="1:1" ht="15.75" x14ac:dyDescent="0.25">
      <c r="A35" s="26" t="str">
        <f>"- Giá trung bình:" &amp;  F23/D12&amp;"đồng/kvar chưa có thuế VAT"</f>
        <v>- Giá trung bình:158266,666666667đồng/kvar chưa có thuế VAT</v>
      </c>
    </row>
  </sheetData>
  <mergeCells count="4">
    <mergeCell ref="A3:B3"/>
    <mergeCell ref="A4:B4"/>
    <mergeCell ref="A5:B5"/>
    <mergeCell ref="A6:B6"/>
  </mergeCells>
  <printOptions horizontalCentered="1"/>
  <pageMargins left="0" right="0" top="0" bottom="0" header="0" footer="0"/>
  <pageSetup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9" zoomScaleNormal="100" workbookViewId="0">
      <selection activeCell="E16" sqref="E16"/>
    </sheetView>
  </sheetViews>
  <sheetFormatPr defaultRowHeight="12.75" x14ac:dyDescent="0.2"/>
  <cols>
    <col min="1" max="1" width="5.85546875" customWidth="1"/>
    <col min="2" max="2" width="63.7109375" customWidth="1"/>
    <col min="3" max="3" width="9.28515625" customWidth="1"/>
    <col min="4" max="4" width="7.5703125" customWidth="1"/>
    <col min="5" max="5" width="11.5703125" customWidth="1"/>
    <col min="6" max="6" width="13.5703125" customWidth="1"/>
    <col min="7" max="7" width="13.140625" customWidth="1"/>
    <col min="8" max="8" width="0.7109375" customWidth="1"/>
    <col min="9" max="9" width="10.5703125" customWidth="1"/>
    <col min="10" max="10" width="10.140625" customWidth="1"/>
  </cols>
  <sheetData>
    <row r="1" spans="1:10" ht="17.25" x14ac:dyDescent="0.3">
      <c r="A1" s="1"/>
      <c r="B1" s="1"/>
      <c r="C1" s="1"/>
      <c r="D1" s="1"/>
      <c r="E1" s="1"/>
      <c r="F1" s="1"/>
      <c r="G1" s="1"/>
    </row>
    <row r="2" spans="1:10" ht="17.25" x14ac:dyDescent="0.3">
      <c r="A2" s="1"/>
      <c r="B2" s="1"/>
      <c r="C2" s="1"/>
      <c r="D2" s="1"/>
      <c r="E2" s="1"/>
      <c r="F2" s="1"/>
      <c r="G2" s="1"/>
    </row>
    <row r="3" spans="1:10" ht="18" x14ac:dyDescent="0.3">
      <c r="A3" s="57"/>
      <c r="B3" s="57"/>
      <c r="C3" s="2"/>
      <c r="D3" s="2"/>
      <c r="E3" s="1"/>
      <c r="F3" s="2"/>
      <c r="G3" s="3"/>
    </row>
    <row r="4" spans="1:10" ht="18" x14ac:dyDescent="0.3">
      <c r="A4" s="57"/>
      <c r="B4" s="57"/>
      <c r="C4" s="2"/>
      <c r="D4" s="2"/>
      <c r="E4" s="1"/>
      <c r="F4" s="4"/>
      <c r="G4" s="4"/>
    </row>
    <row r="5" spans="1:10" ht="21.75" customHeight="1" x14ac:dyDescent="0.3">
      <c r="A5" s="57"/>
      <c r="B5" s="57"/>
      <c r="C5" s="2"/>
      <c r="D5" s="2"/>
      <c r="E5" s="1"/>
      <c r="F5" s="5"/>
      <c r="G5" s="5"/>
    </row>
    <row r="6" spans="1:10" ht="20.25" customHeight="1" x14ac:dyDescent="0.3">
      <c r="A6" s="57"/>
      <c r="B6" s="57"/>
      <c r="C6" s="2"/>
      <c r="D6" s="2"/>
      <c r="E6" s="1"/>
      <c r="F6" s="1"/>
      <c r="G6" s="1"/>
    </row>
    <row r="7" spans="1:10" ht="21.75" customHeight="1" x14ac:dyDescent="0.3">
      <c r="A7" s="61" t="s">
        <v>30</v>
      </c>
      <c r="B7" s="61"/>
      <c r="C7" s="61"/>
      <c r="D7" s="61"/>
      <c r="E7" s="61"/>
      <c r="F7" s="61"/>
      <c r="G7" s="61"/>
    </row>
    <row r="8" spans="1:10" ht="21.75" customHeight="1" x14ac:dyDescent="0.3">
      <c r="A8" s="7" t="s">
        <v>28</v>
      </c>
      <c r="B8" s="6"/>
      <c r="C8" s="6"/>
      <c r="D8" s="6"/>
      <c r="E8" s="6"/>
      <c r="F8" s="6"/>
      <c r="G8" s="6"/>
    </row>
    <row r="9" spans="1:10" ht="18.75" x14ac:dyDescent="0.3">
      <c r="A9" s="7" t="str">
        <f>+TH!A9</f>
        <v>Số: 0603-CN ngày 06/03/2025</v>
      </c>
      <c r="B9" s="7"/>
      <c r="C9" s="7"/>
      <c r="D9" s="7"/>
      <c r="E9" s="7"/>
      <c r="F9" s="7"/>
      <c r="G9" s="7"/>
    </row>
    <row r="10" spans="1:10" ht="6" customHeight="1" x14ac:dyDescent="0.25">
      <c r="A10" s="8"/>
      <c r="B10" s="8"/>
      <c r="C10" s="8"/>
      <c r="D10" s="8"/>
      <c r="E10" s="8"/>
      <c r="F10" s="21"/>
      <c r="G10" s="8"/>
    </row>
    <row r="11" spans="1:10" ht="31.5" x14ac:dyDescent="0.25">
      <c r="A11" s="9" t="s">
        <v>0</v>
      </c>
      <c r="B11" s="9" t="s">
        <v>1</v>
      </c>
      <c r="C11" s="10" t="s">
        <v>12</v>
      </c>
      <c r="D11" s="10" t="s">
        <v>2</v>
      </c>
      <c r="E11" s="10" t="s">
        <v>3</v>
      </c>
      <c r="F11" s="11" t="s">
        <v>4</v>
      </c>
      <c r="G11" s="9" t="s">
        <v>5</v>
      </c>
      <c r="I11" s="40"/>
      <c r="J11" s="41"/>
    </row>
    <row r="12" spans="1:10" ht="15.75" x14ac:dyDescent="0.25">
      <c r="A12" s="12">
        <v>1</v>
      </c>
      <c r="B12" s="13" t="s">
        <v>55</v>
      </c>
      <c r="C12" s="12" t="s">
        <v>13</v>
      </c>
      <c r="D12" s="12">
        <v>80</v>
      </c>
      <c r="E12" s="14">
        <v>41600</v>
      </c>
      <c r="F12" s="14">
        <f t="shared" ref="F12:F20" si="0">E12*D12</f>
        <v>3328000</v>
      </c>
      <c r="G12" s="23" t="s">
        <v>119</v>
      </c>
      <c r="I12" s="32">
        <f>832000/20</f>
        <v>41600</v>
      </c>
      <c r="J12" s="32"/>
    </row>
    <row r="13" spans="1:10" s="48" customFormat="1" ht="31.5" x14ac:dyDescent="0.2">
      <c r="A13" s="45">
        <v>2</v>
      </c>
      <c r="B13" s="46" t="s">
        <v>97</v>
      </c>
      <c r="C13" s="45" t="s">
        <v>15</v>
      </c>
      <c r="D13" s="45">
        <v>1</v>
      </c>
      <c r="E13" s="47">
        <v>1660000</v>
      </c>
      <c r="F13" s="47">
        <f t="shared" si="0"/>
        <v>1660000</v>
      </c>
      <c r="G13" s="15" t="s">
        <v>113</v>
      </c>
      <c r="I13" s="49"/>
      <c r="J13" s="49"/>
    </row>
    <row r="14" spans="1:10" ht="31.5" x14ac:dyDescent="0.25">
      <c r="A14" s="12">
        <v>3</v>
      </c>
      <c r="B14" s="13" t="s">
        <v>72</v>
      </c>
      <c r="C14" s="12" t="s">
        <v>15</v>
      </c>
      <c r="D14" s="12">
        <v>1</v>
      </c>
      <c r="E14" s="14">
        <v>920000</v>
      </c>
      <c r="F14" s="14">
        <f t="shared" si="0"/>
        <v>920000</v>
      </c>
      <c r="G14" s="15" t="s">
        <v>71</v>
      </c>
      <c r="I14" s="32"/>
      <c r="J14" s="32"/>
    </row>
    <row r="15" spans="1:10" ht="15.75" x14ac:dyDescent="0.25">
      <c r="A15" s="12">
        <v>4</v>
      </c>
      <c r="B15" s="13" t="s">
        <v>27</v>
      </c>
      <c r="C15" s="12" t="s">
        <v>15</v>
      </c>
      <c r="D15" s="12">
        <v>3</v>
      </c>
      <c r="E15" s="14">
        <v>598000</v>
      </c>
      <c r="F15" s="14">
        <f t="shared" si="0"/>
        <v>1794000</v>
      </c>
      <c r="G15" s="15" t="s">
        <v>123</v>
      </c>
      <c r="I15" s="32"/>
      <c r="J15" s="32"/>
    </row>
    <row r="16" spans="1:10" ht="15.75" x14ac:dyDescent="0.25">
      <c r="A16" s="12">
        <v>5</v>
      </c>
      <c r="B16" s="13" t="s">
        <v>103</v>
      </c>
      <c r="C16" s="12" t="s">
        <v>15</v>
      </c>
      <c r="D16" s="12">
        <v>1</v>
      </c>
      <c r="E16" s="14">
        <v>2120000</v>
      </c>
      <c r="F16" s="14">
        <f t="shared" si="0"/>
        <v>2120000</v>
      </c>
      <c r="G16" s="15" t="s">
        <v>16</v>
      </c>
      <c r="I16" s="32"/>
      <c r="J16" s="32"/>
    </row>
    <row r="17" spans="1:7" ht="15.75" x14ac:dyDescent="0.25">
      <c r="A17" s="12">
        <v>6</v>
      </c>
      <c r="B17" s="13" t="s">
        <v>17</v>
      </c>
      <c r="C17" s="12" t="s">
        <v>18</v>
      </c>
      <c r="D17" s="12">
        <v>1</v>
      </c>
      <c r="E17" s="14">
        <v>450000</v>
      </c>
      <c r="F17" s="14">
        <f t="shared" si="0"/>
        <v>450000</v>
      </c>
      <c r="G17" s="15"/>
    </row>
    <row r="18" spans="1:7" ht="31.5" x14ac:dyDescent="0.25">
      <c r="A18" s="12">
        <v>7</v>
      </c>
      <c r="B18" s="13" t="s">
        <v>19</v>
      </c>
      <c r="C18" s="12" t="s">
        <v>18</v>
      </c>
      <c r="D18" s="12">
        <v>1</v>
      </c>
      <c r="E18" s="14">
        <v>850000</v>
      </c>
      <c r="F18" s="14">
        <f t="shared" si="0"/>
        <v>850000</v>
      </c>
      <c r="G18" s="15"/>
    </row>
    <row r="19" spans="1:7" ht="15.75" x14ac:dyDescent="0.25">
      <c r="A19" s="12">
        <v>8</v>
      </c>
      <c r="B19" s="13" t="s">
        <v>33</v>
      </c>
      <c r="C19" s="12" t="s">
        <v>95</v>
      </c>
      <c r="D19" s="12">
        <v>0</v>
      </c>
      <c r="E19" s="14">
        <v>0</v>
      </c>
      <c r="F19" s="14">
        <f t="shared" si="0"/>
        <v>0</v>
      </c>
      <c r="G19" s="15" t="s">
        <v>34</v>
      </c>
    </row>
    <row r="20" spans="1:7" ht="15.75" x14ac:dyDescent="0.25">
      <c r="A20" s="12">
        <v>9</v>
      </c>
      <c r="B20" s="13" t="s">
        <v>21</v>
      </c>
      <c r="C20" s="12" t="s">
        <v>14</v>
      </c>
      <c r="D20" s="25">
        <v>1</v>
      </c>
      <c r="E20" s="14">
        <v>600000</v>
      </c>
      <c r="F20" s="14">
        <f t="shared" si="0"/>
        <v>600000</v>
      </c>
      <c r="G20" s="15" t="s">
        <v>35</v>
      </c>
    </row>
    <row r="21" spans="1:7" ht="15.75" x14ac:dyDescent="0.25">
      <c r="A21" s="12">
        <v>10</v>
      </c>
      <c r="B21" s="13" t="s">
        <v>22</v>
      </c>
      <c r="C21" s="12" t="s">
        <v>14</v>
      </c>
      <c r="D21" s="12"/>
      <c r="E21" s="14">
        <v>800000</v>
      </c>
      <c r="F21" s="14">
        <f>E21*D21</f>
        <v>0</v>
      </c>
      <c r="G21" s="15" t="s">
        <v>36</v>
      </c>
    </row>
    <row r="22" spans="1:7" ht="15.75" x14ac:dyDescent="0.25">
      <c r="A22" s="12">
        <v>11</v>
      </c>
      <c r="B22" s="13" t="s">
        <v>26</v>
      </c>
      <c r="C22" s="12" t="s">
        <v>23</v>
      </c>
      <c r="D22" s="12"/>
      <c r="E22" s="14">
        <v>500000</v>
      </c>
      <c r="F22" s="14">
        <f>E22*D22</f>
        <v>0</v>
      </c>
      <c r="G22" s="15" t="s">
        <v>37</v>
      </c>
    </row>
    <row r="23" spans="1:7" ht="15.75" x14ac:dyDescent="0.25">
      <c r="A23" s="12"/>
      <c r="B23" s="13" t="s">
        <v>7</v>
      </c>
      <c r="C23" s="12"/>
      <c r="D23" s="12"/>
      <c r="E23" s="14"/>
      <c r="F23" s="14">
        <f>SUM(F12:F22)</f>
        <v>11722000</v>
      </c>
      <c r="G23" s="24"/>
    </row>
    <row r="24" spans="1:7" ht="15.75" x14ac:dyDescent="0.25">
      <c r="A24" s="12"/>
      <c r="B24" s="13" t="s">
        <v>8</v>
      </c>
      <c r="C24" s="12"/>
      <c r="D24" s="12"/>
      <c r="E24" s="14"/>
      <c r="F24" s="14">
        <f>F23*0.1</f>
        <v>1172200</v>
      </c>
      <c r="G24" s="15"/>
    </row>
    <row r="25" spans="1:7" ht="15.75" x14ac:dyDescent="0.25">
      <c r="A25" s="12"/>
      <c r="B25" s="13" t="s">
        <v>9</v>
      </c>
      <c r="C25" s="12"/>
      <c r="D25" s="12"/>
      <c r="E25" s="14"/>
      <c r="F25" s="20">
        <f>F24+F23</f>
        <v>12894200</v>
      </c>
      <c r="G25" s="15"/>
    </row>
    <row r="26" spans="1:7" ht="19.5" x14ac:dyDescent="0.35">
      <c r="A26" s="19"/>
      <c r="B26" s="29" t="s">
        <v>38</v>
      </c>
      <c r="C26" s="1"/>
      <c r="D26" s="1"/>
      <c r="E26" s="1"/>
      <c r="F26" s="29" t="s">
        <v>39</v>
      </c>
      <c r="G26" s="1"/>
    </row>
    <row r="27" spans="1:7" ht="17.25" x14ac:dyDescent="0.3">
      <c r="B27" s="17"/>
      <c r="C27" s="1"/>
      <c r="D27" s="1"/>
      <c r="E27" s="1"/>
      <c r="F27" s="1"/>
      <c r="G27" s="1"/>
    </row>
    <row r="28" spans="1:7" ht="17.25" x14ac:dyDescent="0.3">
      <c r="B28" s="17"/>
      <c r="C28" s="1"/>
      <c r="D28" s="1"/>
      <c r="E28" s="1"/>
      <c r="F28" s="1"/>
      <c r="G28" s="1"/>
    </row>
    <row r="29" spans="1:7" s="27" customFormat="1" ht="18.75" x14ac:dyDescent="0.3">
      <c r="C29" s="28"/>
      <c r="D29" s="28"/>
      <c r="E29" s="28"/>
      <c r="F29" s="28"/>
      <c r="G29" s="28"/>
    </row>
    <row r="30" spans="1:7" s="27" customFormat="1" ht="18.75" x14ac:dyDescent="0.3">
      <c r="B30" s="28"/>
      <c r="C30" s="28"/>
      <c r="D30" s="28"/>
      <c r="E30" s="28"/>
      <c r="F30" s="28"/>
      <c r="G30" s="28"/>
    </row>
    <row r="31" spans="1:7" x14ac:dyDescent="0.2">
      <c r="A31" s="16" t="s">
        <v>6</v>
      </c>
    </row>
    <row r="32" spans="1:7" ht="15.75" x14ac:dyDescent="0.25">
      <c r="A32" s="22" t="s">
        <v>24</v>
      </c>
    </row>
    <row r="33" spans="1:1" ht="15.75" x14ac:dyDescent="0.25">
      <c r="A33" s="18" t="s">
        <v>10</v>
      </c>
    </row>
    <row r="34" spans="1:1" ht="15.75" x14ac:dyDescent="0.25">
      <c r="A34" s="18" t="s">
        <v>11</v>
      </c>
    </row>
    <row r="35" spans="1:1" ht="15.75" x14ac:dyDescent="0.25">
      <c r="A35" s="26" t="str">
        <f>"- Giá trung bình:" &amp;  F23/D12&amp;"đồng/kvar chưa có thuế VAT"</f>
        <v>- Giá trung bình:146525đồng/kvar chưa có thuế VAT</v>
      </c>
    </row>
  </sheetData>
  <mergeCells count="5">
    <mergeCell ref="A3:B3"/>
    <mergeCell ref="A4:B4"/>
    <mergeCell ref="A5:B5"/>
    <mergeCell ref="A6:B6"/>
    <mergeCell ref="A7:G7"/>
  </mergeCells>
  <printOptions horizontalCentered="1"/>
  <pageMargins left="0" right="0" top="0" bottom="0" header="0" footer="0"/>
  <pageSetup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zoomScaleNormal="100" workbookViewId="0">
      <selection activeCell="E16" sqref="E16"/>
    </sheetView>
  </sheetViews>
  <sheetFormatPr defaultRowHeight="12.75" x14ac:dyDescent="0.2"/>
  <cols>
    <col min="1" max="1" width="8.28515625" customWidth="1"/>
    <col min="2" max="2" width="63.7109375" customWidth="1"/>
    <col min="3" max="3" width="9.28515625" customWidth="1"/>
    <col min="4" max="4" width="7.5703125" customWidth="1"/>
    <col min="5" max="5" width="11.5703125" customWidth="1"/>
    <col min="6" max="6" width="13.5703125" customWidth="1"/>
    <col min="7" max="7" width="15.28515625" customWidth="1"/>
    <col min="8" max="8" width="0.7109375" customWidth="1"/>
    <col min="9" max="9" width="11" customWidth="1"/>
    <col min="10" max="10" width="10.5703125" customWidth="1"/>
    <col min="12" max="12" width="12.85546875" bestFit="1" customWidth="1"/>
  </cols>
  <sheetData>
    <row r="1" spans="1:12" ht="17.25" x14ac:dyDescent="0.3">
      <c r="A1" s="1"/>
      <c r="B1" s="1"/>
      <c r="C1" s="1"/>
      <c r="D1" s="1"/>
      <c r="E1" s="1"/>
      <c r="F1" s="1"/>
      <c r="G1" s="1"/>
    </row>
    <row r="2" spans="1:12" ht="17.25" x14ac:dyDescent="0.3">
      <c r="A2" s="1"/>
      <c r="B2" s="1"/>
      <c r="C2" s="1"/>
      <c r="D2" s="1"/>
      <c r="E2" s="1"/>
      <c r="F2" s="1"/>
      <c r="G2" s="1"/>
    </row>
    <row r="3" spans="1:12" ht="18" x14ac:dyDescent="0.3">
      <c r="A3" s="57"/>
      <c r="B3" s="57"/>
      <c r="C3" s="2"/>
      <c r="D3" s="2"/>
      <c r="E3" s="1"/>
      <c r="F3" s="2"/>
      <c r="G3" s="3"/>
    </row>
    <row r="4" spans="1:12" ht="18" x14ac:dyDescent="0.3">
      <c r="A4" s="57"/>
      <c r="B4" s="57"/>
      <c r="C4" s="2"/>
      <c r="D4" s="2"/>
      <c r="E4" s="1"/>
      <c r="F4" s="4"/>
      <c r="G4" s="4"/>
    </row>
    <row r="5" spans="1:12" ht="18" x14ac:dyDescent="0.3">
      <c r="A5" s="57"/>
      <c r="B5" s="57"/>
      <c r="C5" s="2"/>
      <c r="D5" s="2"/>
      <c r="E5" s="1"/>
      <c r="F5" s="5"/>
      <c r="G5" s="5"/>
    </row>
    <row r="6" spans="1:12" ht="18" x14ac:dyDescent="0.3">
      <c r="A6" s="57"/>
      <c r="B6" s="57"/>
      <c r="C6" s="2"/>
      <c r="D6" s="2"/>
      <c r="E6" s="1"/>
      <c r="F6" s="1"/>
      <c r="G6" s="1"/>
    </row>
    <row r="7" spans="1:12" ht="36.75" customHeight="1" x14ac:dyDescent="0.3">
      <c r="A7" s="7" t="s">
        <v>30</v>
      </c>
      <c r="B7" s="7"/>
      <c r="C7" s="7"/>
      <c r="D7" s="7"/>
      <c r="E7" s="7"/>
      <c r="F7" s="7"/>
      <c r="G7" s="7"/>
    </row>
    <row r="8" spans="1:12" ht="20.25" x14ac:dyDescent="0.3">
      <c r="A8" s="7" t="s">
        <v>40</v>
      </c>
      <c r="B8" s="6"/>
      <c r="C8" s="6"/>
      <c r="D8" s="6"/>
      <c r="E8" s="6"/>
      <c r="F8" s="6"/>
      <c r="G8" s="6"/>
    </row>
    <row r="9" spans="1:12" ht="18.75" x14ac:dyDescent="0.3">
      <c r="A9" s="7" t="str">
        <f>'30kvar'!A9</f>
        <v>Số: 0603-CN ngày 06/03/2025</v>
      </c>
      <c r="B9" s="7"/>
      <c r="C9" s="7"/>
      <c r="D9" s="7"/>
      <c r="E9" s="7"/>
      <c r="F9" s="7"/>
      <c r="G9" s="7"/>
    </row>
    <row r="10" spans="1:12" ht="15.75" x14ac:dyDescent="0.25">
      <c r="A10" s="8"/>
      <c r="B10" s="8"/>
      <c r="C10" s="8"/>
      <c r="D10" s="8"/>
      <c r="E10" s="8"/>
      <c r="F10" s="21"/>
      <c r="G10" s="8"/>
    </row>
    <row r="11" spans="1:12" ht="31.5" x14ac:dyDescent="0.25">
      <c r="A11" s="9" t="s">
        <v>0</v>
      </c>
      <c r="B11" s="9" t="s">
        <v>1</v>
      </c>
      <c r="C11" s="10" t="s">
        <v>12</v>
      </c>
      <c r="D11" s="10" t="s">
        <v>2</v>
      </c>
      <c r="E11" s="10" t="s">
        <v>3</v>
      </c>
      <c r="F11" s="11" t="s">
        <v>4</v>
      </c>
      <c r="G11" s="9" t="s">
        <v>5</v>
      </c>
      <c r="I11" s="40"/>
      <c r="J11" s="41"/>
    </row>
    <row r="12" spans="1:12" ht="15.75" x14ac:dyDescent="0.25">
      <c r="A12" s="12">
        <v>1</v>
      </c>
      <c r="B12" s="13" t="s">
        <v>55</v>
      </c>
      <c r="C12" s="12" t="s">
        <v>13</v>
      </c>
      <c r="D12" s="12">
        <v>100</v>
      </c>
      <c r="E12" s="14">
        <v>41600</v>
      </c>
      <c r="F12" s="14">
        <f t="shared" ref="F12:F20" si="0">E12*D12</f>
        <v>4160000</v>
      </c>
      <c r="G12" s="23" t="s">
        <v>119</v>
      </c>
      <c r="I12" s="32">
        <v>41600</v>
      </c>
      <c r="J12" s="32"/>
    </row>
    <row r="13" spans="1:12" ht="31.5" x14ac:dyDescent="0.25">
      <c r="A13" s="12">
        <v>2</v>
      </c>
      <c r="B13" s="13" t="s">
        <v>98</v>
      </c>
      <c r="C13" s="12" t="s">
        <v>15</v>
      </c>
      <c r="D13" s="12">
        <v>1</v>
      </c>
      <c r="E13" s="14">
        <v>1660000</v>
      </c>
      <c r="F13" s="14">
        <f t="shared" si="0"/>
        <v>1660000</v>
      </c>
      <c r="G13" s="15" t="s">
        <v>113</v>
      </c>
      <c r="I13" s="32"/>
      <c r="J13" s="32"/>
      <c r="L13" s="32"/>
    </row>
    <row r="14" spans="1:12" ht="31.5" x14ac:dyDescent="0.25">
      <c r="A14" s="12">
        <v>3</v>
      </c>
      <c r="B14" s="13" t="s">
        <v>72</v>
      </c>
      <c r="C14" s="12" t="s">
        <v>15</v>
      </c>
      <c r="D14" s="12">
        <v>1</v>
      </c>
      <c r="E14" s="14">
        <v>920000</v>
      </c>
      <c r="F14" s="14">
        <f t="shared" si="0"/>
        <v>920000</v>
      </c>
      <c r="G14" s="15" t="s">
        <v>71</v>
      </c>
      <c r="I14" s="32"/>
      <c r="J14" s="32"/>
      <c r="L14" s="32"/>
    </row>
    <row r="15" spans="1:12" ht="15.75" x14ac:dyDescent="0.25">
      <c r="A15" s="12">
        <v>4</v>
      </c>
      <c r="B15" s="13" t="s">
        <v>20</v>
      </c>
      <c r="C15" s="12" t="s">
        <v>15</v>
      </c>
      <c r="D15" s="12">
        <v>3</v>
      </c>
      <c r="E15" s="14">
        <v>637000</v>
      </c>
      <c r="F15" s="14">
        <f t="shared" si="0"/>
        <v>1911000</v>
      </c>
      <c r="G15" s="15" t="s">
        <v>123</v>
      </c>
      <c r="I15" s="32"/>
      <c r="J15" s="32"/>
      <c r="L15" s="44"/>
    </row>
    <row r="16" spans="1:12" ht="15.75" x14ac:dyDescent="0.25">
      <c r="A16" s="12">
        <v>5</v>
      </c>
      <c r="B16" s="13" t="s">
        <v>103</v>
      </c>
      <c r="C16" s="12" t="s">
        <v>15</v>
      </c>
      <c r="D16" s="12">
        <v>1</v>
      </c>
      <c r="E16" s="14">
        <v>2120000</v>
      </c>
      <c r="F16" s="14">
        <f t="shared" si="0"/>
        <v>2120000</v>
      </c>
      <c r="G16" s="15" t="s">
        <v>16</v>
      </c>
      <c r="I16" s="32"/>
      <c r="J16" s="32"/>
    </row>
    <row r="17" spans="1:9" ht="15.75" x14ac:dyDescent="0.25">
      <c r="A17" s="12">
        <v>6</v>
      </c>
      <c r="B17" s="13" t="s">
        <v>17</v>
      </c>
      <c r="C17" s="12" t="s">
        <v>18</v>
      </c>
      <c r="D17" s="12">
        <v>1</v>
      </c>
      <c r="E17" s="14">
        <v>550000</v>
      </c>
      <c r="F17" s="14">
        <f t="shared" si="0"/>
        <v>550000</v>
      </c>
      <c r="G17" s="15" t="s">
        <v>99</v>
      </c>
    </row>
    <row r="18" spans="1:9" ht="31.5" x14ac:dyDescent="0.25">
      <c r="A18" s="12">
        <v>7</v>
      </c>
      <c r="B18" s="13" t="s">
        <v>19</v>
      </c>
      <c r="C18" s="12" t="s">
        <v>18</v>
      </c>
      <c r="D18" s="12">
        <v>1</v>
      </c>
      <c r="E18" s="14">
        <v>850000</v>
      </c>
      <c r="F18" s="14">
        <f t="shared" si="0"/>
        <v>850000</v>
      </c>
      <c r="G18" s="15"/>
    </row>
    <row r="19" spans="1:9" ht="15.75" x14ac:dyDescent="0.25">
      <c r="A19" s="12">
        <v>8</v>
      </c>
      <c r="B19" s="13" t="s">
        <v>33</v>
      </c>
      <c r="C19" s="12" t="s">
        <v>95</v>
      </c>
      <c r="D19" s="12">
        <v>0</v>
      </c>
      <c r="E19" s="14">
        <v>0</v>
      </c>
      <c r="F19" s="14">
        <f t="shared" si="0"/>
        <v>0</v>
      </c>
      <c r="G19" s="15" t="s">
        <v>34</v>
      </c>
      <c r="I19" s="32"/>
    </row>
    <row r="20" spans="1:9" ht="15.75" x14ac:dyDescent="0.25">
      <c r="A20" s="12">
        <v>9</v>
      </c>
      <c r="B20" s="13" t="s">
        <v>21</v>
      </c>
      <c r="C20" s="12" t="s">
        <v>14</v>
      </c>
      <c r="D20" s="25">
        <v>1</v>
      </c>
      <c r="E20" s="14">
        <v>600000</v>
      </c>
      <c r="F20" s="14">
        <f t="shared" si="0"/>
        <v>600000</v>
      </c>
      <c r="G20" s="15" t="s">
        <v>35</v>
      </c>
    </row>
    <row r="21" spans="1:9" ht="15.75" x14ac:dyDescent="0.25">
      <c r="A21" s="12">
        <v>10</v>
      </c>
      <c r="B21" s="13" t="s">
        <v>22</v>
      </c>
      <c r="C21" s="12" t="s">
        <v>14</v>
      </c>
      <c r="D21" s="12"/>
      <c r="E21" s="14">
        <v>800000</v>
      </c>
      <c r="F21" s="14">
        <f>E21*D21</f>
        <v>0</v>
      </c>
      <c r="G21" s="15" t="s">
        <v>36</v>
      </c>
    </row>
    <row r="22" spans="1:9" ht="15.75" x14ac:dyDescent="0.25">
      <c r="A22" s="12">
        <v>11</v>
      </c>
      <c r="B22" s="13" t="s">
        <v>26</v>
      </c>
      <c r="C22" s="12" t="s">
        <v>23</v>
      </c>
      <c r="D22" s="12"/>
      <c r="E22" s="14">
        <v>500000</v>
      </c>
      <c r="F22" s="14">
        <f>E22*D22</f>
        <v>0</v>
      </c>
      <c r="G22" s="15" t="s">
        <v>37</v>
      </c>
    </row>
    <row r="23" spans="1:9" ht="15.75" x14ac:dyDescent="0.25">
      <c r="A23" s="12"/>
      <c r="B23" s="13" t="s">
        <v>7</v>
      </c>
      <c r="C23" s="12"/>
      <c r="D23" s="12"/>
      <c r="E23" s="14"/>
      <c r="F23" s="14">
        <f>SUM(F12:F22)</f>
        <v>12771000</v>
      </c>
      <c r="G23" s="24"/>
    </row>
    <row r="24" spans="1:9" ht="15.75" x14ac:dyDescent="0.25">
      <c r="A24" s="12"/>
      <c r="B24" s="13" t="s">
        <v>8</v>
      </c>
      <c r="C24" s="12"/>
      <c r="D24" s="12"/>
      <c r="E24" s="14"/>
      <c r="F24" s="14">
        <f>F23*0.1</f>
        <v>1277100</v>
      </c>
      <c r="G24" s="15"/>
    </row>
    <row r="25" spans="1:9" ht="15.75" x14ac:dyDescent="0.25">
      <c r="A25" s="12"/>
      <c r="B25" s="13" t="s">
        <v>9</v>
      </c>
      <c r="C25" s="12"/>
      <c r="D25" s="12"/>
      <c r="E25" s="14"/>
      <c r="F25" s="20">
        <f>F24+F23</f>
        <v>14048100</v>
      </c>
      <c r="G25" s="15"/>
    </row>
    <row r="26" spans="1:9" ht="19.5" x14ac:dyDescent="0.35">
      <c r="A26" s="19"/>
      <c r="B26" s="29" t="s">
        <v>38</v>
      </c>
      <c r="C26" s="1"/>
      <c r="D26" s="1"/>
      <c r="E26" s="1"/>
      <c r="F26" s="29" t="s">
        <v>39</v>
      </c>
      <c r="G26" s="1"/>
    </row>
    <row r="27" spans="1:9" ht="17.25" x14ac:dyDescent="0.3">
      <c r="B27" s="17"/>
      <c r="C27" s="1"/>
      <c r="D27" s="1"/>
      <c r="E27" s="1"/>
      <c r="F27" s="1"/>
      <c r="G27" s="1"/>
    </row>
    <row r="28" spans="1:9" ht="17.25" x14ac:dyDescent="0.3">
      <c r="B28" s="17"/>
      <c r="C28" s="1"/>
      <c r="D28" s="1"/>
      <c r="E28" s="1"/>
      <c r="F28" s="1"/>
      <c r="G28" s="1"/>
    </row>
    <row r="29" spans="1:9" s="27" customFormat="1" ht="18.75" x14ac:dyDescent="0.3">
      <c r="C29" s="28"/>
      <c r="D29" s="28"/>
      <c r="E29" s="28"/>
      <c r="F29" s="28"/>
      <c r="G29" s="28"/>
    </row>
    <row r="30" spans="1:9" s="27" customFormat="1" ht="18.75" x14ac:dyDescent="0.3">
      <c r="B30" s="28"/>
      <c r="C30" s="28"/>
      <c r="D30" s="28"/>
      <c r="E30" s="28"/>
      <c r="F30" s="28"/>
      <c r="G30" s="28"/>
    </row>
    <row r="31" spans="1:9" x14ac:dyDescent="0.2">
      <c r="A31" s="16" t="s">
        <v>6</v>
      </c>
    </row>
    <row r="32" spans="1:9" ht="15.75" x14ac:dyDescent="0.25">
      <c r="A32" s="22" t="s">
        <v>24</v>
      </c>
    </row>
    <row r="33" spans="1:1" ht="15.75" x14ac:dyDescent="0.25">
      <c r="A33" s="18" t="s">
        <v>10</v>
      </c>
    </row>
    <row r="34" spans="1:1" ht="15.75" x14ac:dyDescent="0.25">
      <c r="A34" s="18" t="s">
        <v>11</v>
      </c>
    </row>
    <row r="35" spans="1:1" ht="15.75" x14ac:dyDescent="0.25">
      <c r="A35" s="26" t="str">
        <f>"- Giá trung bình:" &amp;  F23/D12&amp;"đồng/kvar chưa có thuế VAT"</f>
        <v>- Giá trung bình:127710đồng/kvar chưa có thuế VAT</v>
      </c>
    </row>
    <row r="36" spans="1:1" ht="15.75" x14ac:dyDescent="0.25">
      <c r="A36" s="34" t="s">
        <v>93</v>
      </c>
    </row>
  </sheetData>
  <mergeCells count="4">
    <mergeCell ref="A3:B3"/>
    <mergeCell ref="A4:B4"/>
    <mergeCell ref="A5:B5"/>
    <mergeCell ref="A6:B6"/>
  </mergeCells>
  <printOptions horizontalCentered="1"/>
  <pageMargins left="0" right="0" top="0" bottom="0" header="0" footer="0"/>
  <pageSetup scale="9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9" zoomScaleNormal="100" workbookViewId="0">
      <selection activeCell="E16" sqref="E16"/>
    </sheetView>
  </sheetViews>
  <sheetFormatPr defaultRowHeight="12.75" x14ac:dyDescent="0.2"/>
  <cols>
    <col min="1" max="1" width="5.85546875" customWidth="1"/>
    <col min="2" max="2" width="63.7109375" customWidth="1"/>
    <col min="3" max="3" width="9.28515625" customWidth="1"/>
    <col min="4" max="4" width="7.5703125" customWidth="1"/>
    <col min="5" max="5" width="11.5703125" customWidth="1"/>
    <col min="6" max="6" width="13.5703125" customWidth="1"/>
    <col min="7" max="7" width="13.140625" customWidth="1"/>
    <col min="8" max="8" width="0.7109375" customWidth="1"/>
    <col min="9" max="9" width="12.5703125" customWidth="1"/>
    <col min="10" max="10" width="11.5703125" customWidth="1"/>
  </cols>
  <sheetData>
    <row r="1" spans="1:10" ht="17.25" x14ac:dyDescent="0.3">
      <c r="A1" s="1"/>
      <c r="B1" s="1"/>
      <c r="C1" s="1"/>
      <c r="D1" s="1"/>
      <c r="E1" s="1"/>
      <c r="F1" s="1"/>
      <c r="G1" s="1"/>
    </row>
    <row r="2" spans="1:10" ht="17.25" x14ac:dyDescent="0.3">
      <c r="A2" s="1"/>
      <c r="B2" s="1"/>
      <c r="C2" s="1"/>
      <c r="D2" s="1"/>
      <c r="E2" s="1"/>
      <c r="F2" s="1"/>
      <c r="G2" s="1"/>
    </row>
    <row r="3" spans="1:10" ht="18" x14ac:dyDescent="0.3">
      <c r="A3" s="57"/>
      <c r="B3" s="57"/>
      <c r="C3" s="2"/>
      <c r="D3" s="2"/>
      <c r="E3" s="1"/>
      <c r="F3" s="2"/>
      <c r="G3" s="3"/>
    </row>
    <row r="4" spans="1:10" ht="18" x14ac:dyDescent="0.3">
      <c r="A4" s="57"/>
      <c r="B4" s="57"/>
      <c r="C4" s="2"/>
      <c r="D4" s="2"/>
      <c r="E4" s="1"/>
      <c r="F4" s="4"/>
      <c r="G4" s="4"/>
    </row>
    <row r="5" spans="1:10" ht="18" x14ac:dyDescent="0.3">
      <c r="A5" s="57"/>
      <c r="B5" s="57"/>
      <c r="C5" s="2"/>
      <c r="D5" s="2"/>
      <c r="E5" s="1"/>
      <c r="F5" s="5"/>
      <c r="G5" s="5"/>
    </row>
    <row r="6" spans="1:10" ht="39" customHeight="1" x14ac:dyDescent="0.3">
      <c r="A6" s="57"/>
      <c r="B6" s="57"/>
      <c r="C6" s="2"/>
      <c r="D6" s="2"/>
      <c r="E6" s="1"/>
      <c r="F6" s="1"/>
      <c r="G6" s="1"/>
    </row>
    <row r="7" spans="1:10" ht="18.75" x14ac:dyDescent="0.3">
      <c r="A7" s="7" t="s">
        <v>30</v>
      </c>
      <c r="B7" s="7"/>
      <c r="C7" s="7"/>
      <c r="D7" s="7"/>
      <c r="E7" s="7"/>
      <c r="F7" s="7"/>
      <c r="G7" s="7"/>
    </row>
    <row r="8" spans="1:10" ht="20.25" x14ac:dyDescent="0.3">
      <c r="A8" s="7" t="s">
        <v>29</v>
      </c>
      <c r="B8" s="6"/>
      <c r="C8" s="6"/>
      <c r="D8" s="6"/>
      <c r="E8" s="6"/>
      <c r="F8" s="6"/>
      <c r="G8" s="6"/>
    </row>
    <row r="9" spans="1:10" ht="18.75" x14ac:dyDescent="0.3">
      <c r="A9" s="7" t="str">
        <f>'30kvar'!A9</f>
        <v>Số: 0603-CN ngày 06/03/2025</v>
      </c>
      <c r="B9" s="7"/>
      <c r="C9" s="7"/>
      <c r="D9" s="7"/>
      <c r="E9" s="7"/>
      <c r="F9" s="7"/>
      <c r="G9" s="7"/>
    </row>
    <row r="10" spans="1:10" ht="10.5" customHeight="1" x14ac:dyDescent="0.25">
      <c r="A10" s="8"/>
      <c r="B10" s="8"/>
      <c r="C10" s="8"/>
      <c r="D10" s="8"/>
      <c r="E10" s="8"/>
      <c r="F10" s="21"/>
      <c r="G10" s="8"/>
    </row>
    <row r="11" spans="1:10" ht="31.5" x14ac:dyDescent="0.25">
      <c r="A11" s="9" t="s">
        <v>0</v>
      </c>
      <c r="B11" s="9" t="s">
        <v>1</v>
      </c>
      <c r="C11" s="10" t="s">
        <v>12</v>
      </c>
      <c r="D11" s="10" t="s">
        <v>2</v>
      </c>
      <c r="E11" s="10" t="s">
        <v>3</v>
      </c>
      <c r="F11" s="11" t="s">
        <v>4</v>
      </c>
      <c r="G11" s="9" t="s">
        <v>5</v>
      </c>
      <c r="I11" s="40"/>
      <c r="J11" s="41"/>
    </row>
    <row r="12" spans="1:10" ht="15.75" x14ac:dyDescent="0.25">
      <c r="A12" s="12">
        <v>1</v>
      </c>
      <c r="B12" s="13" t="s">
        <v>55</v>
      </c>
      <c r="C12" s="12" t="s">
        <v>13</v>
      </c>
      <c r="D12" s="12">
        <v>120</v>
      </c>
      <c r="E12" s="14">
        <v>37000</v>
      </c>
      <c r="F12" s="14">
        <f>E12*D12</f>
        <v>4440000</v>
      </c>
      <c r="G12" s="23" t="s">
        <v>119</v>
      </c>
      <c r="I12" s="32">
        <v>36850</v>
      </c>
      <c r="J12" s="32"/>
    </row>
    <row r="13" spans="1:10" s="48" customFormat="1" ht="31.5" x14ac:dyDescent="0.2">
      <c r="A13" s="45">
        <v>2</v>
      </c>
      <c r="B13" s="46" t="s">
        <v>98</v>
      </c>
      <c r="C13" s="45" t="s">
        <v>15</v>
      </c>
      <c r="D13" s="45">
        <v>1</v>
      </c>
      <c r="E13" s="47">
        <v>1660000</v>
      </c>
      <c r="F13" s="47">
        <f>E13*D13</f>
        <v>1660000</v>
      </c>
      <c r="G13" s="15" t="s">
        <v>113</v>
      </c>
      <c r="I13" s="49"/>
      <c r="J13" s="49"/>
    </row>
    <row r="14" spans="1:10" ht="31.5" x14ac:dyDescent="0.25">
      <c r="A14" s="12">
        <v>3</v>
      </c>
      <c r="B14" s="13" t="s">
        <v>25</v>
      </c>
      <c r="C14" s="12" t="s">
        <v>15</v>
      </c>
      <c r="D14" s="12">
        <v>1</v>
      </c>
      <c r="E14" s="14">
        <v>920000</v>
      </c>
      <c r="F14" s="14">
        <f t="shared" ref="F14:F20" si="0">E14*D14</f>
        <v>920000</v>
      </c>
      <c r="G14" s="15" t="s">
        <v>71</v>
      </c>
      <c r="I14" s="32"/>
      <c r="J14" s="32"/>
    </row>
    <row r="15" spans="1:10" ht="15.75" x14ac:dyDescent="0.25">
      <c r="A15" s="12">
        <v>4</v>
      </c>
      <c r="B15" s="13" t="s">
        <v>20</v>
      </c>
      <c r="C15" s="12" t="s">
        <v>15</v>
      </c>
      <c r="D15" s="12">
        <v>4</v>
      </c>
      <c r="E15" s="14">
        <v>637000</v>
      </c>
      <c r="F15" s="14">
        <f t="shared" si="0"/>
        <v>2548000</v>
      </c>
      <c r="G15" s="15" t="s">
        <v>123</v>
      </c>
      <c r="I15" s="32"/>
      <c r="J15" s="32"/>
    </row>
    <row r="16" spans="1:10" ht="15.75" x14ac:dyDescent="0.25">
      <c r="A16" s="12">
        <v>5</v>
      </c>
      <c r="B16" s="13" t="s">
        <v>104</v>
      </c>
      <c r="C16" s="12" t="s">
        <v>15</v>
      </c>
      <c r="D16" s="12">
        <v>1</v>
      </c>
      <c r="E16" s="14">
        <v>2520000</v>
      </c>
      <c r="F16" s="14">
        <f t="shared" si="0"/>
        <v>2520000</v>
      </c>
      <c r="G16" s="15" t="s">
        <v>16</v>
      </c>
      <c r="I16" s="32"/>
      <c r="J16" s="32"/>
    </row>
    <row r="17" spans="1:9" ht="15.75" x14ac:dyDescent="0.25">
      <c r="A17" s="12">
        <v>6</v>
      </c>
      <c r="B17" s="13" t="s">
        <v>17</v>
      </c>
      <c r="C17" s="12" t="s">
        <v>18</v>
      </c>
      <c r="D17" s="12">
        <v>1</v>
      </c>
      <c r="E17" s="14">
        <v>700000</v>
      </c>
      <c r="F17" s="14">
        <f t="shared" si="0"/>
        <v>700000</v>
      </c>
      <c r="G17" s="15" t="s">
        <v>99</v>
      </c>
    </row>
    <row r="18" spans="1:9" ht="31.5" x14ac:dyDescent="0.25">
      <c r="A18" s="12">
        <v>7</v>
      </c>
      <c r="B18" s="13" t="s">
        <v>19</v>
      </c>
      <c r="C18" s="12" t="s">
        <v>18</v>
      </c>
      <c r="D18" s="12">
        <v>1</v>
      </c>
      <c r="E18" s="14">
        <v>850000</v>
      </c>
      <c r="F18" s="14">
        <f t="shared" si="0"/>
        <v>850000</v>
      </c>
      <c r="G18" s="15"/>
    </row>
    <row r="19" spans="1:9" ht="15.75" x14ac:dyDescent="0.25">
      <c r="A19" s="12">
        <v>8</v>
      </c>
      <c r="B19" s="13" t="s">
        <v>33</v>
      </c>
      <c r="C19" s="12" t="s">
        <v>95</v>
      </c>
      <c r="D19" s="12">
        <v>0</v>
      </c>
      <c r="E19" s="14">
        <v>0</v>
      </c>
      <c r="F19" s="14">
        <f t="shared" si="0"/>
        <v>0</v>
      </c>
      <c r="G19" s="15" t="s">
        <v>34</v>
      </c>
    </row>
    <row r="20" spans="1:9" ht="15.75" x14ac:dyDescent="0.25">
      <c r="A20" s="12">
        <v>9</v>
      </c>
      <c r="B20" s="13" t="s">
        <v>21</v>
      </c>
      <c r="C20" s="12" t="s">
        <v>14</v>
      </c>
      <c r="D20" s="25">
        <v>1</v>
      </c>
      <c r="E20" s="14">
        <v>600000</v>
      </c>
      <c r="F20" s="14">
        <f t="shared" si="0"/>
        <v>600000</v>
      </c>
      <c r="G20" s="15" t="s">
        <v>35</v>
      </c>
    </row>
    <row r="21" spans="1:9" ht="15.75" x14ac:dyDescent="0.25">
      <c r="A21" s="12">
        <v>10</v>
      </c>
      <c r="B21" s="13" t="s">
        <v>22</v>
      </c>
      <c r="C21" s="12" t="s">
        <v>14</v>
      </c>
      <c r="D21" s="12"/>
      <c r="E21" s="14">
        <v>800000</v>
      </c>
      <c r="F21" s="14">
        <f>E21*D21</f>
        <v>0</v>
      </c>
      <c r="G21" s="15" t="s">
        <v>36</v>
      </c>
    </row>
    <row r="22" spans="1:9" ht="15.75" x14ac:dyDescent="0.25">
      <c r="A22" s="12">
        <v>11</v>
      </c>
      <c r="B22" s="13" t="s">
        <v>26</v>
      </c>
      <c r="C22" s="12" t="s">
        <v>23</v>
      </c>
      <c r="D22" s="12"/>
      <c r="E22" s="14">
        <v>500000</v>
      </c>
      <c r="F22" s="14">
        <f>E22*D22</f>
        <v>0</v>
      </c>
      <c r="G22" s="15" t="s">
        <v>37</v>
      </c>
    </row>
    <row r="23" spans="1:9" ht="15.75" x14ac:dyDescent="0.25">
      <c r="A23" s="12"/>
      <c r="B23" s="13" t="s">
        <v>7</v>
      </c>
      <c r="C23" s="12"/>
      <c r="D23" s="12"/>
      <c r="E23" s="14"/>
      <c r="F23" s="14">
        <f>SUM(F12:F22)</f>
        <v>14238000</v>
      </c>
      <c r="G23" s="24"/>
    </row>
    <row r="24" spans="1:9" ht="15.75" x14ac:dyDescent="0.25">
      <c r="A24" s="12"/>
      <c r="B24" s="13" t="s">
        <v>8</v>
      </c>
      <c r="C24" s="12"/>
      <c r="D24" s="12"/>
      <c r="E24" s="14"/>
      <c r="F24" s="14">
        <f>F23*0.1</f>
        <v>1423800</v>
      </c>
      <c r="G24" s="15"/>
      <c r="I24" s="42"/>
    </row>
    <row r="25" spans="1:9" ht="15.75" x14ac:dyDescent="0.25">
      <c r="A25" s="12"/>
      <c r="B25" s="13" t="s">
        <v>9</v>
      </c>
      <c r="C25" s="12"/>
      <c r="D25" s="12"/>
      <c r="E25" s="14"/>
      <c r="F25" s="20">
        <f>F24+F23</f>
        <v>15661800</v>
      </c>
      <c r="G25" s="15"/>
    </row>
    <row r="26" spans="1:9" ht="19.5" x14ac:dyDescent="0.35">
      <c r="A26" s="19"/>
      <c r="B26" s="29" t="s">
        <v>38</v>
      </c>
      <c r="C26" s="1"/>
      <c r="D26" s="1"/>
      <c r="E26" s="1"/>
      <c r="F26" s="29" t="s">
        <v>39</v>
      </c>
      <c r="G26" s="1"/>
    </row>
    <row r="27" spans="1:9" ht="17.25" x14ac:dyDescent="0.3">
      <c r="B27" s="17"/>
      <c r="C27" s="1"/>
      <c r="D27" s="1"/>
      <c r="E27" s="1"/>
      <c r="F27" s="1"/>
      <c r="G27" s="1"/>
    </row>
    <row r="28" spans="1:9" ht="17.25" x14ac:dyDescent="0.3">
      <c r="B28" s="17"/>
      <c r="C28" s="1"/>
      <c r="D28" s="1"/>
      <c r="E28" s="1"/>
      <c r="F28" s="1"/>
      <c r="G28" s="1"/>
    </row>
    <row r="29" spans="1:9" s="27" customFormat="1" ht="18.75" x14ac:dyDescent="0.3">
      <c r="C29" s="28"/>
      <c r="D29" s="28"/>
      <c r="E29" s="28"/>
      <c r="F29" s="28"/>
      <c r="G29" s="28"/>
    </row>
    <row r="30" spans="1:9" s="27" customFormat="1" ht="18.75" x14ac:dyDescent="0.3">
      <c r="B30" s="28"/>
      <c r="C30" s="28"/>
      <c r="D30" s="28"/>
      <c r="E30" s="28"/>
      <c r="F30" s="28"/>
      <c r="G30" s="28"/>
    </row>
    <row r="31" spans="1:9" x14ac:dyDescent="0.2">
      <c r="A31" s="16" t="s">
        <v>6</v>
      </c>
    </row>
    <row r="32" spans="1:9" ht="15.75" x14ac:dyDescent="0.25">
      <c r="A32" s="22" t="s">
        <v>24</v>
      </c>
    </row>
    <row r="33" spans="1:1" ht="15.75" x14ac:dyDescent="0.25">
      <c r="A33" s="18" t="s">
        <v>10</v>
      </c>
    </row>
    <row r="34" spans="1:1" ht="15.75" x14ac:dyDescent="0.25">
      <c r="A34" s="18" t="s">
        <v>11</v>
      </c>
    </row>
    <row r="35" spans="1:1" ht="15.75" x14ac:dyDescent="0.25">
      <c r="A35" s="26" t="str">
        <f>"- Giá trung bình:" &amp;  F23/D12&amp;"đồng/kvar chưa có thuế VAT"</f>
        <v>- Giá trung bình:118650đồng/kvar chưa có thuế VAT</v>
      </c>
    </row>
  </sheetData>
  <mergeCells count="4">
    <mergeCell ref="A3:B3"/>
    <mergeCell ref="A4:B4"/>
    <mergeCell ref="A5:B5"/>
    <mergeCell ref="A6:B6"/>
  </mergeCells>
  <printOptions horizontalCentered="1"/>
  <pageMargins left="0" right="0" top="0" bottom="0" header="0" footer="0"/>
  <pageSetup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9" zoomScaleNormal="100" workbookViewId="0">
      <selection activeCell="E16" sqref="E16"/>
    </sheetView>
  </sheetViews>
  <sheetFormatPr defaultRowHeight="12.75" x14ac:dyDescent="0.2"/>
  <cols>
    <col min="1" max="1" width="5.85546875" customWidth="1"/>
    <col min="2" max="2" width="62.28515625" customWidth="1"/>
    <col min="3" max="3" width="9.28515625" customWidth="1"/>
    <col min="4" max="4" width="7.5703125" customWidth="1"/>
    <col min="5" max="5" width="11.5703125" customWidth="1"/>
    <col min="6" max="6" width="13.5703125" customWidth="1"/>
    <col min="7" max="7" width="16" customWidth="1"/>
    <col min="8" max="8" width="0.7109375" customWidth="1"/>
    <col min="9" max="9" width="11.5703125" customWidth="1"/>
    <col min="10" max="10" width="11.42578125" customWidth="1"/>
  </cols>
  <sheetData>
    <row r="1" spans="1:10" ht="17.25" x14ac:dyDescent="0.3">
      <c r="A1" s="1"/>
      <c r="B1" s="1"/>
      <c r="C1" s="1"/>
      <c r="D1" s="1"/>
      <c r="E1" s="1"/>
      <c r="F1" s="1"/>
      <c r="G1" s="1"/>
    </row>
    <row r="2" spans="1:10" ht="17.25" x14ac:dyDescent="0.3">
      <c r="A2" s="1"/>
      <c r="B2" s="1"/>
      <c r="C2" s="1"/>
      <c r="D2" s="1"/>
      <c r="E2" s="1"/>
      <c r="F2" s="1"/>
      <c r="G2" s="1"/>
    </row>
    <row r="3" spans="1:10" ht="18" x14ac:dyDescent="0.3">
      <c r="A3" s="57"/>
      <c r="B3" s="57"/>
      <c r="C3" s="2"/>
      <c r="D3" s="2"/>
      <c r="E3" s="1"/>
      <c r="F3" s="2"/>
      <c r="G3" s="3"/>
    </row>
    <row r="4" spans="1:10" ht="18" x14ac:dyDescent="0.3">
      <c r="A4" s="57"/>
      <c r="B4" s="57"/>
      <c r="C4" s="2"/>
      <c r="D4" s="2"/>
      <c r="E4" s="1"/>
      <c r="F4" s="4"/>
      <c r="G4" s="4"/>
    </row>
    <row r="5" spans="1:10" ht="18" x14ac:dyDescent="0.3">
      <c r="A5" s="57"/>
      <c r="B5" s="57"/>
      <c r="C5" s="2"/>
      <c r="D5" s="2"/>
      <c r="E5" s="1"/>
      <c r="F5" s="5"/>
      <c r="G5" s="5"/>
    </row>
    <row r="6" spans="1:10" ht="18" x14ac:dyDescent="0.3">
      <c r="A6" s="57"/>
      <c r="B6" s="57"/>
      <c r="C6" s="2"/>
      <c r="D6" s="2"/>
      <c r="E6" s="1"/>
      <c r="F6" s="1"/>
      <c r="G6" s="1"/>
    </row>
    <row r="7" spans="1:10" ht="37.5" customHeight="1" x14ac:dyDescent="0.3">
      <c r="A7" s="7" t="s">
        <v>30</v>
      </c>
      <c r="B7" s="7"/>
      <c r="C7" s="7"/>
      <c r="D7" s="7"/>
      <c r="E7" s="7"/>
      <c r="F7" s="7"/>
      <c r="G7" s="7"/>
    </row>
    <row r="8" spans="1:10" ht="20.25" x14ac:dyDescent="0.3">
      <c r="A8" s="7" t="s">
        <v>42</v>
      </c>
      <c r="B8" s="6"/>
      <c r="C8" s="6"/>
      <c r="D8" s="6"/>
      <c r="E8" s="6"/>
      <c r="F8" s="6"/>
      <c r="G8" s="6"/>
    </row>
    <row r="9" spans="1:10" ht="18.75" x14ac:dyDescent="0.3">
      <c r="A9" s="7" t="str">
        <f>'30kvar'!A9</f>
        <v>Số: 0603-CN ngày 06/03/2025</v>
      </c>
      <c r="B9" s="7"/>
      <c r="C9" s="7"/>
      <c r="D9" s="7"/>
      <c r="E9" s="7"/>
      <c r="F9" s="7"/>
      <c r="G9" s="7"/>
    </row>
    <row r="10" spans="1:10" ht="7.5" customHeight="1" x14ac:dyDescent="0.25">
      <c r="A10" s="8"/>
      <c r="B10" s="8"/>
      <c r="C10" s="8"/>
      <c r="D10" s="8"/>
      <c r="E10" s="8"/>
      <c r="F10" s="21"/>
      <c r="G10" s="8"/>
    </row>
    <row r="11" spans="1:10" ht="31.5" x14ac:dyDescent="0.25">
      <c r="A11" s="9" t="s">
        <v>0</v>
      </c>
      <c r="B11" s="9" t="s">
        <v>1</v>
      </c>
      <c r="C11" s="10" t="s">
        <v>12</v>
      </c>
      <c r="D11" s="10" t="s">
        <v>2</v>
      </c>
      <c r="E11" s="10" t="s">
        <v>3</v>
      </c>
      <c r="F11" s="11" t="s">
        <v>4</v>
      </c>
      <c r="G11" s="9" t="s">
        <v>5</v>
      </c>
      <c r="I11" s="40"/>
      <c r="J11" s="41"/>
    </row>
    <row r="12" spans="1:10" ht="15.75" x14ac:dyDescent="0.25">
      <c r="A12" s="12">
        <v>1</v>
      </c>
      <c r="B12" s="13" t="s">
        <v>55</v>
      </c>
      <c r="C12" s="12" t="s">
        <v>13</v>
      </c>
      <c r="D12" s="12">
        <v>150</v>
      </c>
      <c r="E12" s="14">
        <v>41600</v>
      </c>
      <c r="F12" s="14">
        <f>E12*D12</f>
        <v>6240000</v>
      </c>
      <c r="G12" s="23" t="s">
        <v>119</v>
      </c>
      <c r="I12" s="32">
        <v>41600</v>
      </c>
      <c r="J12" s="32"/>
    </row>
    <row r="13" spans="1:10" s="48" customFormat="1" ht="31.5" x14ac:dyDescent="0.2">
      <c r="A13" s="45">
        <v>2</v>
      </c>
      <c r="B13" s="46" t="s">
        <v>41</v>
      </c>
      <c r="C13" s="45" t="s">
        <v>15</v>
      </c>
      <c r="D13" s="45">
        <v>1</v>
      </c>
      <c r="E13" s="47">
        <v>1660000</v>
      </c>
      <c r="F13" s="47">
        <f>E13*D13</f>
        <v>1660000</v>
      </c>
      <c r="G13" s="15" t="s">
        <v>113</v>
      </c>
      <c r="I13" s="49">
        <f>2400000*0.6</f>
        <v>1440000</v>
      </c>
      <c r="J13" s="49"/>
    </row>
    <row r="14" spans="1:10" ht="31.5" x14ac:dyDescent="0.25">
      <c r="A14" s="12">
        <v>3</v>
      </c>
      <c r="B14" s="13" t="s">
        <v>111</v>
      </c>
      <c r="C14" s="12" t="s">
        <v>15</v>
      </c>
      <c r="D14" s="12">
        <v>1</v>
      </c>
      <c r="E14" s="14">
        <v>920000</v>
      </c>
      <c r="F14" s="14">
        <f t="shared" ref="F14:F20" si="0">E14*D14</f>
        <v>920000</v>
      </c>
      <c r="G14" s="15" t="s">
        <v>71</v>
      </c>
      <c r="I14" s="32">
        <f>+I13*1.15</f>
        <v>1655999.9999999998</v>
      </c>
      <c r="J14" s="32"/>
    </row>
    <row r="15" spans="1:10" ht="15.75" x14ac:dyDescent="0.25">
      <c r="A15" s="12">
        <v>4</v>
      </c>
      <c r="B15" s="13" t="s">
        <v>44</v>
      </c>
      <c r="C15" s="12" t="s">
        <v>15</v>
      </c>
      <c r="D15" s="12">
        <v>4</v>
      </c>
      <c r="E15" s="14">
        <v>715000</v>
      </c>
      <c r="F15" s="14">
        <f t="shared" si="0"/>
        <v>2860000</v>
      </c>
      <c r="G15" s="15" t="s">
        <v>123</v>
      </c>
      <c r="I15" s="32"/>
      <c r="J15" s="32"/>
    </row>
    <row r="16" spans="1:10" ht="31.5" x14ac:dyDescent="0.25">
      <c r="A16" s="12">
        <v>5</v>
      </c>
      <c r="B16" s="13" t="s">
        <v>104</v>
      </c>
      <c r="C16" s="12" t="s">
        <v>15</v>
      </c>
      <c r="D16" s="12">
        <v>1</v>
      </c>
      <c r="E16" s="14">
        <v>3380000</v>
      </c>
      <c r="F16" s="14">
        <f t="shared" si="0"/>
        <v>3380000</v>
      </c>
      <c r="G16" s="15" t="s">
        <v>16</v>
      </c>
      <c r="I16" s="56"/>
      <c r="J16" s="32"/>
    </row>
    <row r="17" spans="1:10" ht="15.75" x14ac:dyDescent="0.25">
      <c r="A17" s="12">
        <v>6</v>
      </c>
      <c r="B17" s="13" t="s">
        <v>17</v>
      </c>
      <c r="C17" s="12" t="s">
        <v>18</v>
      </c>
      <c r="D17" s="12">
        <v>1</v>
      </c>
      <c r="E17" s="14">
        <v>850000</v>
      </c>
      <c r="F17" s="14">
        <f t="shared" si="0"/>
        <v>850000</v>
      </c>
      <c r="G17" s="15" t="s">
        <v>99</v>
      </c>
      <c r="I17" s="32"/>
    </row>
    <row r="18" spans="1:10" ht="31.5" x14ac:dyDescent="0.25">
      <c r="A18" s="12">
        <v>7</v>
      </c>
      <c r="B18" s="13" t="s">
        <v>19</v>
      </c>
      <c r="C18" s="12" t="s">
        <v>18</v>
      </c>
      <c r="D18" s="12">
        <v>1</v>
      </c>
      <c r="E18" s="14">
        <v>850000</v>
      </c>
      <c r="F18" s="14">
        <f t="shared" si="0"/>
        <v>850000</v>
      </c>
      <c r="G18" s="15"/>
      <c r="J18" s="32"/>
    </row>
    <row r="19" spans="1:10" ht="15.75" x14ac:dyDescent="0.25">
      <c r="A19" s="12">
        <v>8</v>
      </c>
      <c r="B19" s="13" t="s">
        <v>33</v>
      </c>
      <c r="C19" s="12" t="s">
        <v>95</v>
      </c>
      <c r="D19" s="12">
        <v>0</v>
      </c>
      <c r="E19" s="14">
        <v>0</v>
      </c>
      <c r="F19" s="14">
        <f t="shared" si="0"/>
        <v>0</v>
      </c>
      <c r="G19" s="15"/>
      <c r="I19" s="32"/>
    </row>
    <row r="20" spans="1:10" ht="15.75" x14ac:dyDescent="0.25">
      <c r="A20" s="12">
        <v>9</v>
      </c>
      <c r="B20" s="13" t="s">
        <v>21</v>
      </c>
      <c r="C20" s="12" t="s">
        <v>14</v>
      </c>
      <c r="D20" s="25">
        <v>2</v>
      </c>
      <c r="E20" s="14">
        <v>600000</v>
      </c>
      <c r="F20" s="14">
        <f t="shared" si="0"/>
        <v>1200000</v>
      </c>
      <c r="G20" s="15" t="s">
        <v>36</v>
      </c>
    </row>
    <row r="21" spans="1:10" ht="15.75" x14ac:dyDescent="0.25">
      <c r="A21" s="12">
        <v>10</v>
      </c>
      <c r="B21" s="13" t="s">
        <v>22</v>
      </c>
      <c r="C21" s="12" t="s">
        <v>14</v>
      </c>
      <c r="D21" s="12"/>
      <c r="E21" s="14">
        <v>800000</v>
      </c>
      <c r="F21" s="14">
        <f>E21*D21</f>
        <v>0</v>
      </c>
      <c r="G21" s="15" t="s">
        <v>36</v>
      </c>
    </row>
    <row r="22" spans="1:10" ht="15.75" x14ac:dyDescent="0.25">
      <c r="A22" s="12">
        <v>11</v>
      </c>
      <c r="B22" s="13" t="s">
        <v>26</v>
      </c>
      <c r="C22" s="12" t="s">
        <v>23</v>
      </c>
      <c r="D22" s="12"/>
      <c r="E22" s="14">
        <v>700000</v>
      </c>
      <c r="F22" s="14">
        <f>E22*D22</f>
        <v>0</v>
      </c>
      <c r="G22" s="15" t="s">
        <v>37</v>
      </c>
    </row>
    <row r="23" spans="1:10" ht="15.75" x14ac:dyDescent="0.25">
      <c r="A23" s="12"/>
      <c r="B23" s="13" t="s">
        <v>7</v>
      </c>
      <c r="C23" s="12"/>
      <c r="D23" s="12"/>
      <c r="E23" s="14"/>
      <c r="F23" s="14">
        <f>SUM(F12:F22)</f>
        <v>17960000</v>
      </c>
      <c r="G23" s="24"/>
      <c r="I23" s="33"/>
    </row>
    <row r="24" spans="1:10" ht="15.75" x14ac:dyDescent="0.25">
      <c r="A24" s="12"/>
      <c r="B24" s="13" t="s">
        <v>8</v>
      </c>
      <c r="C24" s="12"/>
      <c r="D24" s="12"/>
      <c r="E24" s="14"/>
      <c r="F24" s="14">
        <f>F23*0.1</f>
        <v>1796000</v>
      </c>
      <c r="G24" s="15"/>
    </row>
    <row r="25" spans="1:10" ht="15.75" x14ac:dyDescent="0.25">
      <c r="A25" s="12"/>
      <c r="B25" s="13" t="s">
        <v>9</v>
      </c>
      <c r="C25" s="12"/>
      <c r="D25" s="12"/>
      <c r="E25" s="14"/>
      <c r="F25" s="20">
        <f>F24+F23</f>
        <v>19756000</v>
      </c>
      <c r="G25" s="15"/>
    </row>
    <row r="26" spans="1:10" ht="19.5" x14ac:dyDescent="0.35">
      <c r="A26" s="19"/>
      <c r="B26" s="29" t="s">
        <v>38</v>
      </c>
      <c r="C26" s="1"/>
      <c r="D26" s="1"/>
      <c r="E26" s="1"/>
      <c r="F26" s="29" t="s">
        <v>39</v>
      </c>
      <c r="G26" s="1"/>
    </row>
    <row r="27" spans="1:10" ht="17.25" x14ac:dyDescent="0.3">
      <c r="B27" s="17"/>
      <c r="C27" s="1"/>
      <c r="D27" s="1"/>
      <c r="E27" s="1"/>
      <c r="F27" s="1"/>
      <c r="G27" s="1"/>
    </row>
    <row r="28" spans="1:10" ht="17.25" x14ac:dyDescent="0.3">
      <c r="B28" s="17"/>
      <c r="C28" s="1"/>
      <c r="D28" s="1"/>
      <c r="E28" s="1"/>
      <c r="F28" s="1"/>
      <c r="G28" s="1"/>
    </row>
    <row r="29" spans="1:10" s="27" customFormat="1" ht="18.75" x14ac:dyDescent="0.3">
      <c r="C29" s="28"/>
      <c r="D29" s="28"/>
      <c r="E29" s="28"/>
      <c r="F29" s="28"/>
      <c r="G29" s="28"/>
    </row>
    <row r="30" spans="1:10" s="27" customFormat="1" ht="18.75" x14ac:dyDescent="0.3">
      <c r="B30" s="28"/>
      <c r="C30" s="28"/>
      <c r="D30" s="28"/>
      <c r="E30" s="28"/>
      <c r="F30" s="28"/>
      <c r="G30" s="28"/>
    </row>
    <row r="31" spans="1:10" x14ac:dyDescent="0.2">
      <c r="A31" s="16" t="s">
        <v>6</v>
      </c>
    </row>
    <row r="32" spans="1:10" ht="15.75" x14ac:dyDescent="0.25">
      <c r="A32" s="22" t="s">
        <v>24</v>
      </c>
    </row>
    <row r="33" spans="1:2" ht="15.75" x14ac:dyDescent="0.25">
      <c r="A33" s="18" t="s">
        <v>10</v>
      </c>
    </row>
    <row r="34" spans="1:2" ht="15.75" x14ac:dyDescent="0.25">
      <c r="A34" s="62" t="str">
        <f>"- Giá trung bình:" &amp;  F23/D12&amp;"đồng/kvar chưa có thuế VAT"</f>
        <v>- Giá trung bình:119733,333333333đồng/kvar chưa có thuế VAT</v>
      </c>
      <c r="B34" s="62"/>
    </row>
    <row r="35" spans="1:2" ht="15.75" x14ac:dyDescent="0.25">
      <c r="A35" s="18" t="s">
        <v>11</v>
      </c>
    </row>
    <row r="36" spans="1:2" ht="15.75" x14ac:dyDescent="0.25">
      <c r="A36" s="26"/>
    </row>
  </sheetData>
  <mergeCells count="5">
    <mergeCell ref="A3:B3"/>
    <mergeCell ref="A4:B4"/>
    <mergeCell ref="A5:B5"/>
    <mergeCell ref="A6:B6"/>
    <mergeCell ref="A34:B34"/>
  </mergeCells>
  <printOptions horizontalCentered="1"/>
  <pageMargins left="0" right="1.8110236220472442" top="0" bottom="0" header="0" footer="0"/>
  <pageSetup scale="9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6" zoomScaleNormal="100" workbookViewId="0">
      <selection activeCell="E16" sqref="E16"/>
    </sheetView>
  </sheetViews>
  <sheetFormatPr defaultRowHeight="12.75" x14ac:dyDescent="0.2"/>
  <cols>
    <col min="1" max="1" width="5.85546875" customWidth="1"/>
    <col min="2" max="2" width="64.42578125" customWidth="1"/>
    <col min="3" max="3" width="9.28515625" customWidth="1"/>
    <col min="4" max="4" width="7.5703125" customWidth="1"/>
    <col min="5" max="5" width="11.5703125" customWidth="1"/>
    <col min="6" max="6" width="13.5703125" customWidth="1"/>
    <col min="7" max="7" width="13.140625" customWidth="1"/>
    <col min="8" max="8" width="0.7109375" customWidth="1"/>
    <col min="9" max="9" width="12.85546875" customWidth="1"/>
    <col min="10" max="10" width="11.5703125" customWidth="1"/>
  </cols>
  <sheetData>
    <row r="1" spans="1:10" ht="17.25" x14ac:dyDescent="0.3">
      <c r="A1" s="1"/>
      <c r="B1" s="1"/>
      <c r="C1" s="1"/>
      <c r="D1" s="1"/>
      <c r="E1" s="1"/>
      <c r="F1" s="1"/>
      <c r="G1" s="1"/>
    </row>
    <row r="2" spans="1:10" ht="17.25" x14ac:dyDescent="0.3">
      <c r="A2" s="1"/>
      <c r="B2" s="1"/>
      <c r="C2" s="1"/>
      <c r="D2" s="1"/>
      <c r="E2" s="1"/>
      <c r="F2" s="1"/>
      <c r="G2" s="1"/>
    </row>
    <row r="3" spans="1:10" ht="18" x14ac:dyDescent="0.3">
      <c r="A3" s="57"/>
      <c r="B3" s="57"/>
      <c r="C3" s="2"/>
      <c r="D3" s="2"/>
      <c r="E3" s="1"/>
      <c r="F3" s="2"/>
      <c r="G3" s="3"/>
    </row>
    <row r="4" spans="1:10" ht="18" x14ac:dyDescent="0.3">
      <c r="A4" s="57"/>
      <c r="B4" s="57"/>
      <c r="C4" s="2"/>
      <c r="D4" s="2"/>
      <c r="E4" s="1"/>
      <c r="F4" s="4"/>
      <c r="G4" s="4"/>
    </row>
    <row r="5" spans="1:10" ht="18" x14ac:dyDescent="0.3">
      <c r="A5" s="57"/>
      <c r="B5" s="57"/>
      <c r="C5" s="2"/>
      <c r="D5" s="2"/>
      <c r="E5" s="1"/>
      <c r="F5" s="5"/>
      <c r="G5" s="5"/>
    </row>
    <row r="6" spans="1:10" ht="18" x14ac:dyDescent="0.3">
      <c r="A6" s="57"/>
      <c r="B6" s="57"/>
      <c r="C6" s="2"/>
      <c r="D6" s="2"/>
      <c r="E6" s="1"/>
      <c r="F6" s="1"/>
      <c r="G6" s="1"/>
    </row>
    <row r="7" spans="1:10" ht="22.5" customHeight="1" x14ac:dyDescent="0.3">
      <c r="A7" s="7" t="s">
        <v>30</v>
      </c>
      <c r="B7" s="7"/>
      <c r="C7" s="7"/>
      <c r="D7" s="7"/>
      <c r="E7" s="7"/>
      <c r="F7" s="7"/>
      <c r="G7" s="7"/>
    </row>
    <row r="8" spans="1:10" ht="20.25" x14ac:dyDescent="0.3">
      <c r="A8" s="7" t="s">
        <v>45</v>
      </c>
      <c r="B8" s="6"/>
      <c r="C8" s="6"/>
      <c r="D8" s="6"/>
      <c r="E8" s="6"/>
      <c r="F8" s="6"/>
      <c r="G8" s="6"/>
    </row>
    <row r="9" spans="1:10" ht="18.75" x14ac:dyDescent="0.3">
      <c r="A9" s="7" t="str">
        <f>'30kvar'!A9</f>
        <v>Số: 0603-CN ngày 06/03/2025</v>
      </c>
      <c r="B9" s="7"/>
      <c r="C9" s="7"/>
      <c r="D9" s="7"/>
      <c r="E9" s="7"/>
      <c r="F9" s="7"/>
      <c r="G9" s="7"/>
    </row>
    <row r="10" spans="1:10" ht="12" customHeight="1" x14ac:dyDescent="0.25">
      <c r="A10" s="8"/>
      <c r="B10" s="8"/>
      <c r="C10" s="8"/>
      <c r="D10" s="8"/>
      <c r="E10" s="8"/>
      <c r="F10" s="21"/>
      <c r="G10" s="8"/>
    </row>
    <row r="11" spans="1:10" ht="31.5" x14ac:dyDescent="0.25">
      <c r="A11" s="9" t="s">
        <v>0</v>
      </c>
      <c r="B11" s="9" t="s">
        <v>1</v>
      </c>
      <c r="C11" s="10" t="s">
        <v>12</v>
      </c>
      <c r="D11" s="10" t="s">
        <v>2</v>
      </c>
      <c r="E11" s="10" t="s">
        <v>3</v>
      </c>
      <c r="F11" s="11" t="s">
        <v>4</v>
      </c>
      <c r="G11" s="9" t="s">
        <v>5</v>
      </c>
      <c r="I11" s="40"/>
      <c r="J11" s="41"/>
    </row>
    <row r="12" spans="1:10" ht="15.75" x14ac:dyDescent="0.25">
      <c r="A12" s="12">
        <v>1</v>
      </c>
      <c r="B12" s="13" t="s">
        <v>55</v>
      </c>
      <c r="C12" s="12" t="s">
        <v>13</v>
      </c>
      <c r="D12" s="12">
        <v>175</v>
      </c>
      <c r="E12" s="14">
        <v>41600</v>
      </c>
      <c r="F12" s="14">
        <f t="shared" ref="F12:F20" si="0">E12*D12</f>
        <v>7280000</v>
      </c>
      <c r="G12" s="23" t="s">
        <v>119</v>
      </c>
      <c r="I12" s="32">
        <v>41600</v>
      </c>
      <c r="J12" s="32"/>
    </row>
    <row r="13" spans="1:10" s="48" customFormat="1" ht="31.5" x14ac:dyDescent="0.2">
      <c r="A13" s="45">
        <v>2</v>
      </c>
      <c r="B13" s="46" t="s">
        <v>43</v>
      </c>
      <c r="C13" s="45" t="s">
        <v>15</v>
      </c>
      <c r="D13" s="45">
        <v>1</v>
      </c>
      <c r="E13" s="47">
        <v>4130000</v>
      </c>
      <c r="F13" s="47">
        <f t="shared" si="0"/>
        <v>4130000</v>
      </c>
      <c r="G13" s="15" t="s">
        <v>113</v>
      </c>
      <c r="I13" s="49"/>
      <c r="J13" s="49"/>
    </row>
    <row r="14" spans="1:10" ht="31.5" x14ac:dyDescent="0.25">
      <c r="A14" s="12">
        <v>3</v>
      </c>
      <c r="B14" s="13" t="s">
        <v>74</v>
      </c>
      <c r="C14" s="12" t="s">
        <v>15</v>
      </c>
      <c r="D14" s="12">
        <v>1</v>
      </c>
      <c r="E14" s="14">
        <v>1520000</v>
      </c>
      <c r="F14" s="14">
        <f t="shared" si="0"/>
        <v>1520000</v>
      </c>
      <c r="G14" s="15" t="s">
        <v>71</v>
      </c>
      <c r="I14" s="32"/>
      <c r="J14" s="32"/>
    </row>
    <row r="15" spans="1:10" ht="15.75" x14ac:dyDescent="0.25">
      <c r="A15" s="12">
        <v>4</v>
      </c>
      <c r="B15" s="13" t="s">
        <v>44</v>
      </c>
      <c r="C15" s="12" t="s">
        <v>15</v>
      </c>
      <c r="D15" s="12">
        <v>6</v>
      </c>
      <c r="E15" s="14">
        <v>715000</v>
      </c>
      <c r="F15" s="14">
        <f t="shared" si="0"/>
        <v>4290000</v>
      </c>
      <c r="G15" s="15" t="s">
        <v>123</v>
      </c>
      <c r="I15" s="32"/>
      <c r="J15" s="32"/>
    </row>
    <row r="16" spans="1:10" ht="32.25" customHeight="1" x14ac:dyDescent="0.25">
      <c r="A16" s="12">
        <v>5</v>
      </c>
      <c r="B16" s="13" t="s">
        <v>105</v>
      </c>
      <c r="C16" s="12" t="s">
        <v>15</v>
      </c>
      <c r="D16" s="12">
        <v>1</v>
      </c>
      <c r="E16" s="14">
        <v>3390000</v>
      </c>
      <c r="F16" s="14">
        <f t="shared" si="0"/>
        <v>3390000</v>
      </c>
      <c r="G16" s="15" t="s">
        <v>16</v>
      </c>
      <c r="I16" s="32"/>
      <c r="J16" s="32"/>
    </row>
    <row r="17" spans="1:13" ht="15.75" x14ac:dyDescent="0.25">
      <c r="A17" s="12">
        <v>6</v>
      </c>
      <c r="B17" s="13" t="s">
        <v>17</v>
      </c>
      <c r="C17" s="12" t="s">
        <v>18</v>
      </c>
      <c r="D17" s="12">
        <v>1</v>
      </c>
      <c r="E17" s="14">
        <v>1170000</v>
      </c>
      <c r="F17" s="14">
        <f t="shared" si="0"/>
        <v>1170000</v>
      </c>
      <c r="G17" s="15" t="s">
        <v>99</v>
      </c>
    </row>
    <row r="18" spans="1:13" ht="19.5" customHeight="1" x14ac:dyDescent="0.25">
      <c r="A18" s="12">
        <v>7</v>
      </c>
      <c r="B18" s="13" t="s">
        <v>19</v>
      </c>
      <c r="C18" s="12" t="s">
        <v>18</v>
      </c>
      <c r="D18" s="12">
        <v>1</v>
      </c>
      <c r="E18" s="14">
        <v>850000</v>
      </c>
      <c r="F18" s="14">
        <f t="shared" si="0"/>
        <v>850000</v>
      </c>
      <c r="G18" s="15"/>
    </row>
    <row r="19" spans="1:13" ht="15.75" x14ac:dyDescent="0.25">
      <c r="A19" s="12">
        <v>8</v>
      </c>
      <c r="B19" s="13" t="s">
        <v>33</v>
      </c>
      <c r="C19" s="12" t="s">
        <v>95</v>
      </c>
      <c r="D19" s="12">
        <v>0</v>
      </c>
      <c r="E19" s="14">
        <v>0</v>
      </c>
      <c r="F19" s="14">
        <f t="shared" si="0"/>
        <v>0</v>
      </c>
      <c r="G19" s="15" t="s">
        <v>34</v>
      </c>
    </row>
    <row r="20" spans="1:13" ht="15.75" x14ac:dyDescent="0.25">
      <c r="A20" s="12">
        <v>9</v>
      </c>
      <c r="B20" s="13" t="s">
        <v>21</v>
      </c>
      <c r="C20" s="12" t="s">
        <v>14</v>
      </c>
      <c r="D20" s="25">
        <v>2</v>
      </c>
      <c r="E20" s="14">
        <v>600000</v>
      </c>
      <c r="F20" s="14">
        <f t="shared" si="0"/>
        <v>1200000</v>
      </c>
      <c r="G20" s="15" t="s">
        <v>36</v>
      </c>
    </row>
    <row r="21" spans="1:13" ht="15.75" x14ac:dyDescent="0.25">
      <c r="A21" s="12">
        <v>10</v>
      </c>
      <c r="B21" s="13" t="s">
        <v>22</v>
      </c>
      <c r="C21" s="12" t="s">
        <v>14</v>
      </c>
      <c r="D21" s="12"/>
      <c r="E21" s="14">
        <v>800000</v>
      </c>
      <c r="F21" s="14">
        <f>E21*D21</f>
        <v>0</v>
      </c>
      <c r="G21" s="15" t="s">
        <v>36</v>
      </c>
    </row>
    <row r="22" spans="1:13" ht="15.75" x14ac:dyDescent="0.25">
      <c r="A22" s="12">
        <v>11</v>
      </c>
      <c r="B22" s="13" t="s">
        <v>26</v>
      </c>
      <c r="C22" s="12" t="s">
        <v>23</v>
      </c>
      <c r="D22" s="12"/>
      <c r="E22" s="14">
        <v>700000</v>
      </c>
      <c r="F22" s="14">
        <f>E22*D22</f>
        <v>0</v>
      </c>
      <c r="G22" s="15" t="s">
        <v>37</v>
      </c>
    </row>
    <row r="23" spans="1:13" ht="15.75" x14ac:dyDescent="0.25">
      <c r="A23" s="12"/>
      <c r="B23" s="13" t="s">
        <v>7</v>
      </c>
      <c r="C23" s="12"/>
      <c r="D23" s="12"/>
      <c r="E23" s="14"/>
      <c r="F23" s="14">
        <f>SUM(F12:F22)</f>
        <v>23830000</v>
      </c>
      <c r="G23" s="24"/>
    </row>
    <row r="24" spans="1:13" ht="15.75" x14ac:dyDescent="0.25">
      <c r="A24" s="12"/>
      <c r="B24" s="13" t="s">
        <v>8</v>
      </c>
      <c r="C24" s="12"/>
      <c r="D24" s="12"/>
      <c r="E24" s="14"/>
      <c r="F24" s="14">
        <f>F23*0.1</f>
        <v>2383000</v>
      </c>
      <c r="G24" s="15"/>
    </row>
    <row r="25" spans="1:13" ht="15.75" x14ac:dyDescent="0.25">
      <c r="A25" s="12"/>
      <c r="B25" s="13" t="s">
        <v>9</v>
      </c>
      <c r="C25" s="12"/>
      <c r="D25" s="12"/>
      <c r="E25" s="14"/>
      <c r="F25" s="20">
        <f>F24+F23</f>
        <v>26213000</v>
      </c>
      <c r="G25" s="15"/>
    </row>
    <row r="26" spans="1:13" ht="19.5" x14ac:dyDescent="0.35">
      <c r="A26" s="19"/>
      <c r="B26" s="29" t="s">
        <v>38</v>
      </c>
      <c r="C26" s="1"/>
      <c r="D26" s="1"/>
      <c r="E26" s="1"/>
      <c r="F26" s="29" t="s">
        <v>39</v>
      </c>
      <c r="G26" s="1"/>
    </row>
    <row r="27" spans="1:13" ht="17.25" x14ac:dyDescent="0.3">
      <c r="B27" s="17"/>
      <c r="C27" s="1"/>
      <c r="D27" s="1"/>
      <c r="E27" s="1"/>
      <c r="F27" s="1"/>
      <c r="G27" s="1"/>
    </row>
    <row r="28" spans="1:13" ht="17.25" x14ac:dyDescent="0.3">
      <c r="B28" s="17"/>
      <c r="C28" s="1"/>
      <c r="D28" s="1"/>
      <c r="E28" s="1"/>
      <c r="F28" s="1"/>
      <c r="G28" s="1"/>
    </row>
    <row r="29" spans="1:13" s="27" customFormat="1" ht="18.75" x14ac:dyDescent="0.3">
      <c r="C29" s="28"/>
      <c r="D29" s="28"/>
      <c r="E29" s="28"/>
      <c r="F29" s="28"/>
      <c r="G29" s="28"/>
      <c r="K29"/>
      <c r="L29"/>
      <c r="M29"/>
    </row>
    <row r="30" spans="1:13" s="27" customFormat="1" ht="18.75" x14ac:dyDescent="0.3">
      <c r="B30" s="28"/>
      <c r="C30" s="28"/>
      <c r="D30" s="28"/>
      <c r="E30" s="28"/>
      <c r="F30" s="28"/>
      <c r="G30" s="28"/>
      <c r="I30" s="27">
        <f>36000000/160</f>
        <v>225000</v>
      </c>
      <c r="K30"/>
      <c r="L30"/>
      <c r="M30"/>
    </row>
    <row r="31" spans="1:13" ht="18.75" x14ac:dyDescent="0.3">
      <c r="A31" s="16" t="s">
        <v>6</v>
      </c>
      <c r="K31" s="27"/>
      <c r="L31" s="27"/>
      <c r="M31" s="27"/>
    </row>
    <row r="32" spans="1:13" ht="18.75" x14ac:dyDescent="0.3">
      <c r="A32" s="22" t="s">
        <v>24</v>
      </c>
      <c r="K32" s="27"/>
      <c r="L32" s="27"/>
      <c r="M32" s="27"/>
    </row>
    <row r="33" spans="1:6" ht="15.75" x14ac:dyDescent="0.25">
      <c r="A33" s="18" t="s">
        <v>10</v>
      </c>
      <c r="F33" s="32"/>
    </row>
    <row r="34" spans="1:6" ht="15.75" x14ac:dyDescent="0.25">
      <c r="A34" s="18" t="s">
        <v>11</v>
      </c>
      <c r="F34" s="32"/>
    </row>
    <row r="35" spans="1:6" ht="15.75" x14ac:dyDescent="0.25">
      <c r="A35" s="26" t="str">
        <f>"- Giá trung bình:" &amp;  F23/D12&amp;"đồng/kvar chưa có thuế VAT"</f>
        <v>- Giá trung bình:136171,428571429đồng/kvar chưa có thuế VAT</v>
      </c>
      <c r="F35" s="32"/>
    </row>
    <row r="36" spans="1:6" x14ac:dyDescent="0.2">
      <c r="F36" s="32"/>
    </row>
  </sheetData>
  <mergeCells count="4">
    <mergeCell ref="A3:B3"/>
    <mergeCell ref="A4:B4"/>
    <mergeCell ref="A5:B5"/>
    <mergeCell ref="A6:B6"/>
  </mergeCells>
  <printOptions horizontalCentered="1"/>
  <pageMargins left="0" right="0" top="0" bottom="0" header="0" footer="0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TH</vt:lpstr>
      <vt:lpstr>30kvar</vt:lpstr>
      <vt:lpstr>40kvar</vt:lpstr>
      <vt:lpstr>60kvar</vt:lpstr>
      <vt:lpstr>80kvar</vt:lpstr>
      <vt:lpstr>100kvar</vt:lpstr>
      <vt:lpstr>120kvar</vt:lpstr>
      <vt:lpstr>150kvar</vt:lpstr>
      <vt:lpstr>175kvar</vt:lpstr>
      <vt:lpstr>200kvar</vt:lpstr>
      <vt:lpstr>250kvar</vt:lpstr>
      <vt:lpstr>300kvar</vt:lpstr>
      <vt:lpstr>400kvar</vt:lpstr>
      <vt:lpstr>500kvar</vt:lpstr>
      <vt:lpstr>1000kvar</vt:lpstr>
      <vt:lpstr>1500kvar</vt:lpstr>
      <vt:lpstr>1800kvar</vt:lpstr>
      <vt:lpstr>'1000kvar'!Print_Area</vt:lpstr>
      <vt:lpstr>'100kvar'!Print_Area</vt:lpstr>
      <vt:lpstr>'120kvar'!Print_Area</vt:lpstr>
      <vt:lpstr>'1500kvar'!Print_Area</vt:lpstr>
      <vt:lpstr>'150kvar'!Print_Area</vt:lpstr>
      <vt:lpstr>'175kvar'!Print_Area</vt:lpstr>
      <vt:lpstr>'1800kvar'!Print_Area</vt:lpstr>
      <vt:lpstr>'200kvar'!Print_Area</vt:lpstr>
      <vt:lpstr>'250kvar'!Print_Area</vt:lpstr>
      <vt:lpstr>'300kvar'!Print_Area</vt:lpstr>
      <vt:lpstr>'30kvar'!Print_Area</vt:lpstr>
      <vt:lpstr>'400kvar'!Print_Area</vt:lpstr>
      <vt:lpstr>'40kvar'!Print_Area</vt:lpstr>
      <vt:lpstr>'500kvar'!Print_Area</vt:lpstr>
      <vt:lpstr>'60kvar'!Print_Area</vt:lpstr>
      <vt:lpstr>'80kvar'!Print_Area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</dc:creator>
  <cp:lastModifiedBy>Admin</cp:lastModifiedBy>
  <cp:lastPrinted>2023-01-10T01:20:51Z</cp:lastPrinted>
  <dcterms:created xsi:type="dcterms:W3CDTF">2011-05-27T02:35:25Z</dcterms:created>
  <dcterms:modified xsi:type="dcterms:W3CDTF">2025-03-06T02:29:14Z</dcterms:modified>
</cp:coreProperties>
</file>